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steven.donegan\Desktop\CBAM 17th Feb\"/>
    </mc:Choice>
  </mc:AlternateContent>
  <xr:revisionPtr revIDLastSave="0" documentId="13_ncr:1_{B2BAD32E-2BB4-469F-A5F8-8A1B63326719}" xr6:coauthVersionLast="47" xr6:coauthVersionMax="47" xr10:uidLastSave="{00000000-0000-0000-0000-000000000000}"/>
  <bookViews>
    <workbookView xWindow="-110" yWindow="-110" windowWidth="19420" windowHeight="10420" xr2:uid="{00000000-000D-0000-FFFF-FFFF00000000}"/>
  </bookViews>
  <sheets>
    <sheet name="User Guide" sheetId="1" r:id="rId1"/>
    <sheet name="Calculator" sheetId="2" r:id="rId2"/>
    <sheet name="Ref_Defaults" sheetId="3" r:id="rId3"/>
  </sheets>
  <definedNames>
    <definedName name="_xlnm._FilterDatabase" localSheetId="2" hidden="1">Ref_Defaults!$A$1:$G$62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2" l="1"/>
  <c r="M25" i="2"/>
  <c r="L25" i="2"/>
  <c r="C25" i="2"/>
  <c r="N24" i="2"/>
  <c r="M24" i="2"/>
  <c r="K24" i="2"/>
  <c r="H24" i="2"/>
  <c r="J24" i="2" s="1"/>
  <c r="G24" i="2"/>
  <c r="I24" i="2" s="1"/>
  <c r="N23" i="2"/>
  <c r="M23" i="2"/>
  <c r="K23" i="2"/>
  <c r="H23" i="2"/>
  <c r="J23" i="2" s="1"/>
  <c r="G23" i="2"/>
  <c r="I23" i="2" s="1"/>
  <c r="N22" i="2"/>
  <c r="M22" i="2"/>
  <c r="K22" i="2"/>
  <c r="H22" i="2"/>
  <c r="J22" i="2" s="1"/>
  <c r="G22" i="2"/>
  <c r="I22" i="2" s="1"/>
  <c r="N21" i="2"/>
  <c r="M21" i="2"/>
  <c r="K21" i="2"/>
  <c r="H21" i="2"/>
  <c r="J21" i="2" s="1"/>
  <c r="G21" i="2"/>
  <c r="I21" i="2" s="1"/>
  <c r="N20" i="2"/>
  <c r="M20" i="2"/>
  <c r="K20" i="2"/>
  <c r="H20" i="2"/>
  <c r="J20" i="2" s="1"/>
  <c r="G20" i="2"/>
  <c r="I20" i="2" s="1"/>
  <c r="N19" i="2"/>
  <c r="M19" i="2"/>
  <c r="K19" i="2"/>
  <c r="H19" i="2"/>
  <c r="J19" i="2" s="1"/>
  <c r="G19" i="2"/>
  <c r="I19" i="2" s="1"/>
  <c r="N18" i="2"/>
  <c r="M18" i="2"/>
  <c r="K18" i="2"/>
  <c r="H18" i="2"/>
  <c r="J18" i="2" s="1"/>
  <c r="G18" i="2"/>
  <c r="I18" i="2" s="1"/>
  <c r="N17" i="2"/>
  <c r="M17" i="2"/>
  <c r="K17" i="2"/>
  <c r="I17" i="2"/>
  <c r="H17" i="2"/>
  <c r="J17" i="2" s="1"/>
  <c r="G17" i="2"/>
  <c r="N16" i="2"/>
  <c r="M16" i="2"/>
  <c r="K16" i="2"/>
  <c r="H16" i="2"/>
  <c r="J16" i="2" s="1"/>
  <c r="G16" i="2"/>
  <c r="I16" i="2" s="1"/>
  <c r="N15" i="2"/>
  <c r="M15" i="2"/>
  <c r="K15" i="2"/>
  <c r="H15" i="2"/>
  <c r="J15" i="2" s="1"/>
  <c r="G15" i="2"/>
  <c r="I15" i="2" s="1"/>
  <c r="N14" i="2"/>
  <c r="M14" i="2"/>
  <c r="K14" i="2"/>
  <c r="H14" i="2"/>
  <c r="J14" i="2" s="1"/>
  <c r="G14" i="2"/>
  <c r="I14" i="2" s="1"/>
  <c r="N13" i="2"/>
  <c r="M13" i="2"/>
  <c r="K13" i="2"/>
  <c r="H13" i="2"/>
  <c r="J13" i="2" s="1"/>
  <c r="G13" i="2"/>
  <c r="I13" i="2" s="1"/>
  <c r="N12" i="2"/>
  <c r="M12" i="2"/>
  <c r="K12" i="2"/>
  <c r="H12" i="2"/>
  <c r="J12" i="2" s="1"/>
  <c r="G12" i="2"/>
  <c r="I12" i="2" s="1"/>
  <c r="N11" i="2"/>
  <c r="M11" i="2"/>
  <c r="K11" i="2"/>
  <c r="J11" i="2"/>
  <c r="I11" i="2"/>
  <c r="H11" i="2"/>
  <c r="G11" i="2"/>
  <c r="N10" i="2"/>
  <c r="M10" i="2"/>
  <c r="K10" i="2"/>
  <c r="H10" i="2"/>
  <c r="J10" i="2" s="1"/>
  <c r="G10" i="2"/>
  <c r="I10" i="2" s="1"/>
  <c r="N9" i="2"/>
  <c r="M9" i="2"/>
  <c r="K9" i="2"/>
  <c r="H9" i="2"/>
  <c r="J9" i="2" s="1"/>
  <c r="G9" i="2"/>
  <c r="I9" i="2" s="1"/>
  <c r="N8" i="2"/>
  <c r="M8" i="2"/>
  <c r="K8" i="2"/>
  <c r="H8" i="2"/>
  <c r="J8" i="2" s="1"/>
  <c r="G8" i="2"/>
  <c r="I8" i="2" s="1"/>
  <c r="N7" i="2"/>
  <c r="M7" i="2"/>
  <c r="K7" i="2"/>
  <c r="H7" i="2"/>
  <c r="J7" i="2" s="1"/>
  <c r="G7" i="2"/>
  <c r="I7" i="2" s="1"/>
  <c r="N6" i="2"/>
  <c r="M6" i="2"/>
  <c r="K6" i="2"/>
  <c r="H6" i="2"/>
  <c r="J6" i="2" s="1"/>
  <c r="G6" i="2"/>
  <c r="I6" i="2" s="1"/>
  <c r="N5" i="2"/>
  <c r="M5" i="2"/>
  <c r="K5" i="2"/>
  <c r="J5" i="2"/>
  <c r="H5" i="2"/>
  <c r="G5" i="2"/>
  <c r="I5" i="2" s="1"/>
  <c r="J25" i="2" l="1"/>
  <c r="I25"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<sst xmlns="http://schemas.openxmlformats.org/spreadsheetml/2006/main" count="333" uniqueCount="207">
  <si>
    <t>CBAM Emissions Calculator</t>
  </si>
  <si>
    <t>SME Toolkit  •  Tool 3  •  User Guide</t>
  </si>
  <si>
    <t>[ Insert Invest NI logo here ]</t>
  </si>
  <si>
    <t xml:space="preserve">   Quick Start</t>
  </si>
  <si>
    <t>Step 1</t>
  </si>
  <si>
    <t>Go to the "Calculator" tab. Check the Assumptions row (Row 2) — update the EU/UK carbon prices and free allowance adjustment if needed. Blue cells are editable.
Note: The UK CBAM rate (published by HMRC quarterly) already includes the free allowance adjustment. Enter it as published — do not double-adjust.</t>
  </si>
  <si>
    <t>Step 2</t>
  </si>
  <si>
    <t>Select your Product CN Code from the dropdown (Col B) — use the first 4 digits. Enter the Net Mass in tonnes (Col C).</t>
  </si>
  <si>
    <t>Step 3</t>
  </si>
  <si>
    <t>Choose your DATA SOURCE (Col D):
• "Default Values" — auto-applies penalty rate from Ref_Defaults tab. Leave Cols E &amp; F blank.
• "Actual Supplier Data" — enter tCO2e/tonne figures from your supplier in Cols E and F.</t>
  </si>
  <si>
    <t>Step 4</t>
  </si>
  <si>
    <t>Review the Results:
• Column M = EU Liability (adjusted for free allowance phase-in).
• Column N = UK Liability (direct emissions only — indirect excluded until 2029).</t>
  </si>
  <si>
    <t xml:space="preserve">   Key Rules &amp; Warnings</t>
  </si>
  <si>
    <t>⚠️  Precursor Emissions</t>
  </si>
  <si>
    <t>When entering "Actual Data" in Col E, the figure MUST include raw material (precursor) emissions. E.g. Screws (7318) must include the emissions of the Steel Wire Rod used to make them.</t>
  </si>
  <si>
    <t>EU includes indirect (electricity) emissions for cement (incl. calcined kaolin), fertilisers (incl. potassium nitrate) and hydrogen. For iron/steel and aluminium, only direct emissions count. UK excludes ALL indirect emissions until 2029.</t>
  </si>
  <si>
    <t>EU includes indirect (electricity) emissions for cement, fertilisers and hydrogen. For iron/steel and aluminium, only direct emissions count. UK excludes ALL indirect emissions until 2029.</t>
  </si>
  <si>
    <t>⚠️  Default Values are Punitive</t>
  </si>
  <si>
    <t>Defaults are set at the average of the highest-emitting countries with an annual uplift (10% in 2026, 20% 2027, 30% from 2028). Actual supplier data almost always gives a lower bill.</t>
  </si>
  <si>
    <t>⚙️  Free Allowance Phase-In</t>
  </si>
  <si>
    <t>In 2026, ~97.5% of EU allowances are still free → you only pay CBAM on ~2.5% of emissions. This rises annually to 100% by 2034. Adjust via the Assumptions row.</t>
  </si>
  <si>
    <t>Assumptions:</t>
  </si>
  <si>
    <t>EU Price (€/t):</t>
  </si>
  <si>
    <t>UK Price (£/t):</t>
  </si>
  <si>
    <t>Free Alloc. Adj (2026):</t>
  </si>
  <si>
    <t>→ Free Alloc. Adj = proportion of allowances still free to EU producers (2026 ≈ 97.5%). CBAM liability = emissions × price × (1 − Adj). Blue cells = editable inputs.</t>
  </si>
  <si>
    <t>Ref / Invoice</t>
  </si>
  <si>
    <t>Product CN Code
(First 4 Digits)</t>
  </si>
  <si>
    <t>Net Mass
(Tonnes)</t>
  </si>
  <si>
    <t>Data Source
(Select)</t>
  </si>
  <si>
    <t>Input: Direct
(incl. Precursors)</t>
  </si>
  <si>
    <t>Input: Indirect
Emissions</t>
  </si>
  <si>
    <t>APPLIED:
Direct Factor</t>
  </si>
  <si>
    <t>APPLIED:
Indirect Factor</t>
  </si>
  <si>
    <t>TOTAL DIRECT
CARBON (t)</t>
  </si>
  <si>
    <t>TOTAL INDIRECT
CARBON (t)</t>
  </si>
  <si>
    <t>Est. Carbon
Price (€/t)</t>
  </si>
  <si>
    <t>Less: Origin
Price Paid</t>
  </si>
  <si>
    <t>EST. LIABILITY
(EU Scope)</t>
  </si>
  <si>
    <t>EST. LIABILITY
(UK Scope)</t>
  </si>
  <si>
    <t>2814</t>
  </si>
  <si>
    <t>TOTALS</t>
  </si>
  <si>
    <t>Category</t>
  </si>
  <si>
    <t>CN Heading</t>
  </si>
  <si>
    <t>Description</t>
  </si>
  <si>
    <t>Def_Direct
(tCO2e/t)</t>
  </si>
  <si>
    <t>Def_Indirect
(tCO2e/t)</t>
  </si>
  <si>
    <t>Basis</t>
  </si>
  <si>
    <t>Notes</t>
  </si>
  <si>
    <t>Cement</t>
  </si>
  <si>
    <t>2507</t>
  </si>
  <si>
    <t>Calcined Kaolin (Metakaolin)</t>
  </si>
  <si>
    <t>EC Avg top-10</t>
  </si>
  <si>
    <t>Calcined kaolinic clay</t>
  </si>
  <si>
    <t>2523</t>
  </si>
  <si>
    <t>Cement (all types)</t>
  </si>
  <si>
    <t>Covers clinker &amp; finished cement</t>
  </si>
  <si>
    <t>Fertiliser</t>
  </si>
  <si>
    <t>2808</t>
  </si>
  <si>
    <t>Nitric Acid</t>
  </si>
  <si>
    <t>Direct incl. N2O</t>
  </si>
  <si>
    <t>Ammonia (Anhydrous)</t>
  </si>
  <si>
    <t>Natural gas route</t>
  </si>
  <si>
    <t>2834</t>
  </si>
  <si>
    <t>Potassium Nitrate</t>
  </si>
  <si>
    <t>Nitrate of potassium</t>
  </si>
  <si>
    <t>3102</t>
  </si>
  <si>
    <t>Nitrogenous Fertilisers</t>
  </si>
  <si>
    <t>Urea &amp; ammonium nitrate</t>
  </si>
  <si>
    <t>3105</t>
  </si>
  <si>
    <t>Mixed Fertilisers</t>
  </si>
  <si>
    <t>NPK blends</t>
  </si>
  <si>
    <t>Iron &amp; Steel</t>
  </si>
  <si>
    <t>2601</t>
  </si>
  <si>
    <t>Agglomerated Iron Ore (Pellets)</t>
  </si>
  <si>
    <t>Iron ore sintering/pelleting</t>
  </si>
  <si>
    <t>7201</t>
  </si>
  <si>
    <t>Pig Iron</t>
  </si>
  <si>
    <t>BF route</t>
  </si>
  <si>
    <t>7202</t>
  </si>
  <si>
    <t>Ferro-alloys (in scope)</t>
  </si>
  <si>
    <t>FeCr, FeMn, FeSi</t>
  </si>
  <si>
    <t>7203</t>
  </si>
  <si>
    <t>Ferrous DRI/Sponge</t>
  </si>
  <si>
    <t>DRI route</t>
  </si>
  <si>
    <t>7205</t>
  </si>
  <si>
    <t>Iron/Steel Granules</t>
  </si>
  <si>
    <t>7206</t>
  </si>
  <si>
    <t>Iron Ingots</t>
  </si>
  <si>
    <t>7207</t>
  </si>
  <si>
    <t>Semi-Finished (Billets)</t>
  </si>
  <si>
    <t>Slabs, billets, blooms</t>
  </si>
  <si>
    <t>7208</t>
  </si>
  <si>
    <t>Flat-rolled Hot</t>
  </si>
  <si>
    <t>HRC / plate</t>
  </si>
  <si>
    <t>7209</t>
  </si>
  <si>
    <t>Flat-rolled Cold</t>
  </si>
  <si>
    <t>CRC</t>
  </si>
  <si>
    <t>7210</t>
  </si>
  <si>
    <t>Flat-rolled Coated</t>
  </si>
  <si>
    <t>Galvanised / tinplate</t>
  </si>
  <si>
    <t>7211</t>
  </si>
  <si>
    <t>Flat-rolled Narrow</t>
  </si>
  <si>
    <t>&lt; 600mm</t>
  </si>
  <si>
    <t>7212</t>
  </si>
  <si>
    <t>Flat-rolled Narrow Coated</t>
  </si>
  <si>
    <t>7213</t>
  </si>
  <si>
    <t>Bars/Rods Hot-rolled</t>
  </si>
  <si>
    <t>Wire rod</t>
  </si>
  <si>
    <t>7214</t>
  </si>
  <si>
    <t>Bars Forged/Formed</t>
  </si>
  <si>
    <t>7215</t>
  </si>
  <si>
    <t>Other Bars/Rods</t>
  </si>
  <si>
    <t>7216</t>
  </si>
  <si>
    <t>Angles/Shapes/Sections</t>
  </si>
  <si>
    <t>Beams, channels</t>
  </si>
  <si>
    <t>7217</t>
  </si>
  <si>
    <t>Wire of Iron/Steel</t>
  </si>
  <si>
    <t>7218</t>
  </si>
  <si>
    <t>Stainless Semi-finished</t>
  </si>
  <si>
    <t>Higher alloy content</t>
  </si>
  <si>
    <t>7219</t>
  </si>
  <si>
    <t>Stainless Flat &gt;600mm</t>
  </si>
  <si>
    <t>7220</t>
  </si>
  <si>
    <t>Stainless Flat &lt;600mm</t>
  </si>
  <si>
    <t>7221</t>
  </si>
  <si>
    <t>Stainless Bars Hot-rolled</t>
  </si>
  <si>
    <t>7222</t>
  </si>
  <si>
    <t>Stainless Bars/Wire</t>
  </si>
  <si>
    <t>7223</t>
  </si>
  <si>
    <t>Stainless Wire</t>
  </si>
  <si>
    <t>7224</t>
  </si>
  <si>
    <t>Other Alloy Semi-finished</t>
  </si>
  <si>
    <t>7225</t>
  </si>
  <si>
    <t>Other Alloy Flat-rolled</t>
  </si>
  <si>
    <t>7226</t>
  </si>
  <si>
    <t>Other Alloy Flat &lt;600mm</t>
  </si>
  <si>
    <t>7227</t>
  </si>
  <si>
    <t>Other Alloy Bars Hot-rolled</t>
  </si>
  <si>
    <t>7228</t>
  </si>
  <si>
    <t>Other Alloy Bars/Wire</t>
  </si>
  <si>
    <t>7229</t>
  </si>
  <si>
    <t>Other Alloy Wire</t>
  </si>
  <si>
    <t>7301</t>
  </si>
  <si>
    <t>Sheet Piling</t>
  </si>
  <si>
    <t>7302</t>
  </si>
  <si>
    <t>Railway Track Material</t>
  </si>
  <si>
    <t>7303</t>
  </si>
  <si>
    <t>Cast Iron Tubes</t>
  </si>
  <si>
    <t>7304</t>
  </si>
  <si>
    <t>Seamless Tubes/Pipes</t>
  </si>
  <si>
    <t>7305</t>
  </si>
  <si>
    <t>Welded Tubes &gt;406mm</t>
  </si>
  <si>
    <t>7306</t>
  </si>
  <si>
    <t>Welded Tubes &lt;406mm</t>
  </si>
  <si>
    <t>7307</t>
  </si>
  <si>
    <t>Tube Fittings</t>
  </si>
  <si>
    <t>7308</t>
  </si>
  <si>
    <t>Structures/Parts</t>
  </si>
  <si>
    <t>7309</t>
  </si>
  <si>
    <t>Reservoirs/Tanks</t>
  </si>
  <si>
    <t>7310</t>
  </si>
  <si>
    <t>Cans/Drums</t>
  </si>
  <si>
    <t>7311</t>
  </si>
  <si>
    <t>Gas Containers</t>
  </si>
  <si>
    <t>7318</t>
  </si>
  <si>
    <t>Screws/Bolts/Fasteners</t>
  </si>
  <si>
    <t>7326</t>
  </si>
  <si>
    <t>Other Articles of Steel</t>
  </si>
  <si>
    <t>Catch-all heading</t>
  </si>
  <si>
    <t>Aluminium</t>
  </si>
  <si>
    <t>7601</t>
  </si>
  <si>
    <t>Unwrought Aluminium</t>
  </si>
  <si>
    <t>Primary smelting</t>
  </si>
  <si>
    <t>7603</t>
  </si>
  <si>
    <t>Aluminium Powders/Flakes</t>
  </si>
  <si>
    <t>7604</t>
  </si>
  <si>
    <t>Bars/Rods/Profiles</t>
  </si>
  <si>
    <t>Extrusions</t>
  </si>
  <si>
    <t>7605</t>
  </si>
  <si>
    <t>Aluminium Wire</t>
  </si>
  <si>
    <t>7606</t>
  </si>
  <si>
    <t>Plates/Sheets/Strip</t>
  </si>
  <si>
    <t>7607</t>
  </si>
  <si>
    <t>Aluminium Foil</t>
  </si>
  <si>
    <t>7608</t>
  </si>
  <si>
    <t>Aluminium Tubes/Pipes</t>
  </si>
  <si>
    <t>7609</t>
  </si>
  <si>
    <t>Aluminium Tube Fittings</t>
  </si>
  <si>
    <t>7610</t>
  </si>
  <si>
    <t>Aluminium Structures</t>
  </si>
  <si>
    <t>7611</t>
  </si>
  <si>
    <t>Aluminium Reservoirs</t>
  </si>
  <si>
    <t>7612</t>
  </si>
  <si>
    <t>Aluminium Cans/Drums</t>
  </si>
  <si>
    <t>7613</t>
  </si>
  <si>
    <t>Aluminium Gas Containers</t>
  </si>
  <si>
    <t>7614</t>
  </si>
  <si>
    <t>Stranded Wire/Cables</t>
  </si>
  <si>
    <t>7616</t>
  </si>
  <si>
    <t>Other Articles of Aluminium</t>
  </si>
  <si>
    <t>Hydrogen</t>
  </si>
  <si>
    <t>2804</t>
  </si>
  <si>
    <t>Grey hydrogen (SMR)</t>
  </si>
  <si>
    <t>IMPORTANT: These are illustrative default values based on EC methodology (average of highest-emitting countries + 10% uplift for 2026). Official values are published via EC implementing acts (December 2025). Always verify against latest EC published defaults before use in formal declarations.</t>
  </si>
  <si>
    <t>Lookup matches on first 4 digits of CN code. UK defaults (single global value per product) will be published by HMRC before January 2027.</t>
  </si>
  <si>
    <t>Produced by AECOM for Invest Northern Ireland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</si>
</sst>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b/>
      <sz val="10"/>
      <color rgb="FFFFFFFF"/>
      <name val="Arial"/>
    </font>
    <font>
      <sz val="10"/>
      <name val="Arial"/>
    </font>
    <font>
      <b/>
      <sz val="10"/>
      <name val="Arial"/>
    </font>
    <font>
      <i/>
      <sz val="9"/>
      <color rgb="FF666666"/>
      <name val="Arial"/>
    </font>
    <font>
      <sz val="9"/>
      <color rgb="FF666666"/>
      <name val="Arial"/>
    </font>
    <font>
      <b/>
      <sz val="16"/>
      <color rgb="FFFFFFFF"/>
      <name val="Arial"/>
    </font>
    <font>
      <b/>
      <sz val="10"/>
      <color rgb="FF1F4E79"/>
      <name val="Arial"/>
    </font>
    <font>
      <b/>
      <sz val="9"/>
      <name val="Arial"/>
    </font>
    <font>
      <b/>
      <sz val="10"/>
      <color rgb="FF0000FF"/>
      <name val="Arial"/>
    </font>
    <font>
      <i/>
      <sz val="8"/>
      <color rgb="FF666666"/>
      <name val="Arial"/>
    </font>
    <font>
      <b/>
      <sz val="9"/>
      <color rgb="FFFFFFFF"/>
      <name val="Arial"/>
    </font>
    <font>
      <b/>
      <sz val="22"/>
      <color rgb="FFFFFFFF"/>
      <name val="Arial"/>
    </font>
    <font>
      <i/>
      <sz val="11"/>
      <color rgb="FFFFFFFF"/>
      <name val="Arial"/>
    </font>
    <font>
      <i/>
      <sz val="9"/>
      <color rgb="FF808080"/>
      <name val="Arial"/>
    </font>
    <font>
      <b/>
      <sz val="14"/>
      <color rgb="FF002060"/>
      <name val="Arial"/>
    </font>
    <font>
      <b/>
      <sz val="11"/>
      <color rgb="FFFFFFFF"/>
      <name val="Arial"/>
    </font>
    <font>
      <sz val="10"/>
      <color rgb="FF333333"/>
      <name val="Arial"/>
    </font>
    <font>
      <b/>
      <sz val="11"/>
      <color rgb="FF9C0006"/>
      <name val="Arial"/>
    </font>
    <font>
      <b/>
      <sz val="11"/>
      <color rgb="FF1F4E79"/>
      <name val="Arial"/>
    </font>
    <font>
      <b/>
      <sz val="11"/>
      <color rgb="FFBF8F00"/>
      <name val="Arial"/>
    </font>
    <font>
      <b/>
      <sz val="11"/>
      <color rgb="FF006100"/>
      <name val="Arial"/>
    </font>
    <font>
      <i/>
      <sz val="8"/>
      <color rgb="FF808080"/>
      <name val="Arial"/>
    </font>
  </fonts>
  <fills count="13">
    <fill>
      <patternFill patternType="none"/>
    </fill>
    <fill>
      <patternFill patternType="gray125"/>
    </fill>
    <fill>
      <patternFill patternType="solid">
        <fgColor rgb="FFFFF2CC"/>
        <bgColor indexed="64"/>
      </patternFill>
    </fill>
    <fill>
      <patternFill patternType="solid">
        <fgColor rgb="FFE2EFDA"/>
        <bgColor indexed="64"/>
      </patternFill>
    </fill>
    <fill>
      <patternFill patternType="solid">
        <fgColor rgb="FF002060"/>
      </patternFill>
    </fill>
    <fill>
      <patternFill patternType="solid">
        <fgColor rgb="FFF2F2F2"/>
      </patternFill>
    </fill>
    <fill>
      <patternFill patternType="solid">
        <fgColor rgb="FFDCE6F1"/>
      </patternFill>
    </fill>
    <fill>
      <patternFill patternType="solid">
        <fgColor rgb="FF1F4E79"/>
      </patternFill>
    </fill>
    <fill>
      <patternFill patternType="solid">
        <fgColor rgb="FF00796B"/>
      </patternFill>
    </fill>
    <fill>
      <patternFill patternType="solid">
        <fgColor rgb="FFFCE4EC"/>
      </patternFill>
    </fill>
    <fill>
      <patternFill patternType="solid">
        <fgColor rgb="FFD6E4F0"/>
      </patternFill>
    </fill>
    <fill>
      <patternFill patternType="solid">
        <fgColor rgb="FFFFF8E1"/>
      </patternFill>
    </fill>
    <fill>
      <patternFill patternType="solid">
        <fgColor rgb="FFE2EFDA"/>
      </patternFill>
    </fill>
  </fills>
  <borders count="5">
    <border>
      <left/>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style="medium">
        <color rgb="FF333333"/>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s>
  <cellStyleXfs count="1">
    <xf numFmtId="0" fontId="0" fillId="0" borderId="0"/>
  </cellStyleXfs>
  <cellXfs count="46">
    <xf numFmtId="0" fontId="0" fillId="0" borderId="0" xfId="0"/>
    <xf numFmtId="0" fontId="0" fillId="4" borderId="0" xfId="0" applyFill="1"/>
    <xf numFmtId="0" fontId="0" fillId="7" borderId="0" xfId="0" applyFill="1"/>
    <xf numFmtId="0" fontId="0" fillId="5" borderId="0" xfId="0" applyFill="1"/>
    <xf numFmtId="0" fontId="7" fillId="0" borderId="0" xfId="0" applyFont="1"/>
    <xf numFmtId="0" fontId="8" fillId="0" borderId="0" xfId="0" applyFont="1" applyAlignment="1">
      <alignment horizontal="right" vertical="center"/>
    </xf>
    <xf numFmtId="3" fontId="9" fillId="6" borderId="1" xfId="0" applyNumberFormat="1" applyFont="1" applyFill="1" applyBorder="1"/>
    <xf numFmtId="164" fontId="9" fillId="6" borderId="1" xfId="0" applyNumberFormat="1" applyFont="1" applyFill="1" applyBorder="1"/>
    <xf numFmtId="0" fontId="11" fillId="4" borderId="1" xfId="0" applyFont="1" applyFill="1" applyBorder="1" applyAlignment="1">
      <alignment horizontal="center" vertical="center" wrapText="1"/>
    </xf>
    <xf numFmtId="0" fontId="2" fillId="6" borderId="1" xfId="0" applyFont="1" applyFill="1" applyBorder="1" applyAlignment="1">
      <alignment vertical="center" wrapText="1"/>
    </xf>
    <xf numFmtId="0" fontId="2" fillId="6" borderId="1" xfId="0" applyFont="1" applyFill="1" applyBorder="1" applyAlignment="1">
      <alignment vertical="center"/>
    </xf>
    <xf numFmtId="2" fontId="2" fillId="5" borderId="1" xfId="0" applyNumberFormat="1" applyFont="1" applyFill="1" applyBorder="1" applyAlignment="1">
      <alignment vertical="center"/>
    </xf>
    <xf numFmtId="4" fontId="2" fillId="5" borderId="1" xfId="0" applyNumberFormat="1" applyFont="1" applyFill="1" applyBorder="1" applyAlignment="1">
      <alignment vertical="center"/>
    </xf>
    <xf numFmtId="3" fontId="2" fillId="5" borderId="1" xfId="0" applyNumberFormat="1" applyFont="1" applyFill="1" applyBorder="1" applyAlignment="1">
      <alignment vertical="center"/>
    </xf>
    <xf numFmtId="4" fontId="2" fillId="6" borderId="1" xfId="0" applyNumberFormat="1" applyFont="1" applyFill="1" applyBorder="1" applyAlignment="1">
      <alignment vertical="center"/>
    </xf>
    <xf numFmtId="2" fontId="2" fillId="0" borderId="1" xfId="0" applyNumberFormat="1" applyFont="1" applyBorder="1" applyAlignment="1">
      <alignment vertical="center"/>
    </xf>
    <xf numFmtId="4" fontId="2" fillId="3" borderId="1" xfId="0" applyNumberFormat="1" applyFont="1" applyFill="1" applyBorder="1" applyAlignment="1">
      <alignment vertical="center"/>
    </xf>
    <xf numFmtId="3" fontId="2" fillId="2" borderId="1" xfId="0" applyNumberFormat="1" applyFont="1" applyFill="1" applyBorder="1" applyAlignment="1">
      <alignment vertical="center"/>
    </xf>
    <xf numFmtId="0" fontId="1" fillId="7" borderId="2" xfId="0" applyFont="1" applyFill="1" applyBorder="1"/>
    <xf numFmtId="4" fontId="1" fillId="7" borderId="2" xfId="0" applyNumberFormat="1" applyFont="1" applyFill="1" applyBorder="1"/>
    <xf numFmtId="0" fontId="1" fillId="4" borderId="1" xfId="0" applyFont="1" applyFill="1" applyBorder="1" applyAlignment="1">
      <alignment horizontal="center" vertical="center" wrapText="1"/>
    </xf>
    <xf numFmtId="0" fontId="2" fillId="5" borderId="1" xfId="0" applyFont="1" applyFill="1" applyBorder="1" applyAlignment="1">
      <alignment vertical="center" wrapText="1"/>
    </xf>
    <xf numFmtId="0" fontId="3" fillId="5" borderId="1" xfId="0" applyFont="1" applyFill="1" applyBorder="1" applyAlignment="1">
      <alignment vertical="center" wrapText="1"/>
    </xf>
    <xf numFmtId="2" fontId="2" fillId="5" borderId="1" xfId="0" applyNumberFormat="1" applyFont="1" applyFill="1" applyBorder="1" applyAlignment="1">
      <alignment vertical="center" wrapText="1"/>
    </xf>
    <xf numFmtId="0" fontId="4" fillId="5" borderId="1" xfId="0" applyFont="1" applyFill="1" applyBorder="1" applyAlignment="1">
      <alignment vertical="center" wrapText="1"/>
    </xf>
    <xf numFmtId="0" fontId="5" fillId="5" borderId="1" xfId="0" applyFont="1" applyFill="1" applyBorder="1" applyAlignment="1">
      <alignment vertical="center" wrapText="1"/>
    </xf>
    <xf numFmtId="0" fontId="22" fillId="5" borderId="0" xfId="0" applyFont="1" applyFill="1" applyAlignment="1">
      <alignment horizontal="center" vertical="center"/>
    </xf>
    <xf numFmtId="0" fontId="0" fillId="0" borderId="0" xfId="0"/>
    <xf numFmtId="0" fontId="17" fillId="0" borderId="1" xfId="0" applyFont="1" applyBorder="1" applyAlignment="1">
      <alignment horizontal="left" vertical="center" wrapText="1"/>
    </xf>
    <xf numFmtId="0" fontId="0" fillId="0" borderId="3" xfId="0" applyBorder="1"/>
    <xf numFmtId="0" fontId="0" fillId="0" borderId="4" xfId="0" applyBorder="1"/>
    <xf numFmtId="0" fontId="15" fillId="5" borderId="0" xfId="0" applyFont="1" applyFill="1" applyAlignment="1">
      <alignment horizontal="left" vertical="center"/>
    </xf>
    <xf numFmtId="0" fontId="17" fillId="11" borderId="0" xfId="0" applyFont="1" applyFill="1" applyAlignment="1">
      <alignment horizontal="left" vertical="center" wrapText="1"/>
    </xf>
    <xf numFmtId="0" fontId="17" fillId="12" borderId="0" xfId="0" applyFont="1" applyFill="1" applyAlignment="1">
      <alignment horizontal="left" vertical="center" wrapText="1"/>
    </xf>
    <xf numFmtId="0" fontId="16" fillId="8" borderId="0" xfId="0" applyFont="1" applyFill="1" applyAlignment="1">
      <alignment horizontal="center" vertical="center"/>
    </xf>
    <xf numFmtId="0" fontId="14" fillId="0" borderId="0" xfId="0" applyFont="1" applyAlignment="1">
      <alignment horizontal="right" vertical="center"/>
    </xf>
    <xf numFmtId="0" fontId="13" fillId="7" borderId="0" xfId="0" applyFont="1" applyFill="1" applyAlignment="1">
      <alignment horizontal="left" vertical="center"/>
    </xf>
    <xf numFmtId="0" fontId="17" fillId="10" borderId="0" xfId="0" applyFont="1" applyFill="1" applyAlignment="1">
      <alignment horizontal="left" vertical="center" wrapText="1"/>
    </xf>
    <xf numFmtId="0" fontId="20" fillId="11" borderId="0" xfId="0" applyFont="1" applyFill="1" applyAlignment="1">
      <alignment horizontal="left" vertical="center"/>
    </xf>
    <xf numFmtId="0" fontId="18" fillId="9" borderId="0" xfId="0" applyFont="1" applyFill="1" applyAlignment="1">
      <alignment horizontal="left" vertical="center"/>
    </xf>
    <xf numFmtId="0" fontId="21" fillId="12" borderId="0" xfId="0" applyFont="1" applyFill="1" applyAlignment="1">
      <alignment horizontal="left" vertical="center"/>
    </xf>
    <xf numFmtId="0" fontId="19" fillId="10" borderId="0" xfId="0" applyFont="1" applyFill="1" applyAlignment="1">
      <alignment horizontal="left" vertical="center"/>
    </xf>
    <xf numFmtId="0" fontId="12" fillId="4" borderId="0" xfId="0" applyFont="1" applyFill="1" applyAlignment="1">
      <alignment horizontal="left" vertical="center"/>
    </xf>
    <xf numFmtId="0" fontId="17" fillId="9" borderId="0" xfId="0" applyFont="1" applyFill="1" applyAlignment="1">
      <alignment horizontal="left" vertical="center" wrapText="1"/>
    </xf>
    <xf numFmtId="0" fontId="10" fillId="0" borderId="0" xfId="0" applyFont="1" applyAlignment="1">
      <alignment wrapText="1"/>
    </xf>
    <xf numFmtId="0" fontId="6" fillId="4" borderId="0" xfId="0" applyFont="1" applyFill="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tabSelected="1" workbookViewId="0">
      <selection activeCell="C1" sqref="C1"/>
    </sheetView>
  </sheetViews>
  <sheetFormatPr defaultColWidth="8.81640625" defaultRowHeight="14.5" x14ac:dyDescent="0.35"/>
  <cols>
    <col min="1" max="1" width="12.6328125" customWidth="1"/>
    <col min="2" max="2" width="4" customWidth="1"/>
    <col min="3" max="7" width="18" customWidth="1"/>
    <col min="8" max="8" width="4" customWidth="1"/>
  </cols>
  <sheetData>
    <row r="1" spans="1:8" ht="66" customHeight="1" x14ac:dyDescent="0.35">
      <c r="A1" t="e" vm="1">
        <v>#VALUE!</v>
      </c>
    </row>
    <row r="2" spans="1:8" ht="50" customHeight="1" x14ac:dyDescent="0.35">
      <c r="A2" s="1"/>
      <c r="B2" s="42" t="s">
        <v>0</v>
      </c>
      <c r="C2" s="27"/>
      <c r="D2" s="27"/>
      <c r="E2" s="27"/>
      <c r="F2" s="27"/>
      <c r="G2" s="27"/>
      <c r="H2" s="1"/>
    </row>
    <row r="3" spans="1:8" ht="28" customHeight="1" x14ac:dyDescent="0.35">
      <c r="A3" s="2"/>
      <c r="B3" s="36" t="s">
        <v>1</v>
      </c>
      <c r="C3" s="27"/>
      <c r="D3" s="27"/>
      <c r="E3" s="27"/>
      <c r="F3" s="27"/>
      <c r="G3" s="27"/>
      <c r="H3" s="2"/>
    </row>
    <row r="4" spans="1:8" ht="30" customHeight="1" x14ac:dyDescent="0.35">
      <c r="B4" s="35" t="s">
        <v>2</v>
      </c>
      <c r="C4" s="27"/>
      <c r="D4" s="27"/>
      <c r="E4" s="27"/>
      <c r="F4" s="27"/>
      <c r="G4" s="27"/>
    </row>
    <row r="5" spans="1:8" ht="8" customHeight="1" x14ac:dyDescent="0.35"/>
    <row r="6" spans="1:8" ht="32" customHeight="1" x14ac:dyDescent="0.35">
      <c r="A6" s="3"/>
      <c r="B6" s="31" t="s">
        <v>3</v>
      </c>
      <c r="C6" s="27"/>
      <c r="D6" s="27"/>
      <c r="E6" s="27"/>
      <c r="F6" s="27"/>
      <c r="G6" s="27"/>
      <c r="H6" s="3"/>
    </row>
    <row r="7" spans="1:8" ht="30" customHeight="1" x14ac:dyDescent="0.35">
      <c r="B7" s="34" t="s">
        <v>4</v>
      </c>
      <c r="C7" s="27"/>
      <c r="D7" s="28" t="s">
        <v>5</v>
      </c>
      <c r="E7" s="29"/>
      <c r="F7" s="29"/>
      <c r="G7" s="30"/>
    </row>
    <row r="8" spans="1:8" ht="30" customHeight="1" x14ac:dyDescent="0.35">
      <c r="B8" s="34" t="s">
        <v>6</v>
      </c>
      <c r="C8" s="27"/>
      <c r="D8" s="28" t="s">
        <v>7</v>
      </c>
      <c r="E8" s="29"/>
      <c r="F8" s="29"/>
      <c r="G8" s="30"/>
    </row>
    <row r="9" spans="1:8" ht="52" customHeight="1" x14ac:dyDescent="0.35">
      <c r="B9" s="34" t="s">
        <v>8</v>
      </c>
      <c r="C9" s="27"/>
      <c r="D9" s="28" t="s">
        <v>9</v>
      </c>
      <c r="E9" s="29"/>
      <c r="F9" s="29"/>
      <c r="G9" s="30"/>
    </row>
    <row r="10" spans="1:8" ht="52" customHeight="1" x14ac:dyDescent="0.35">
      <c r="B10" s="34" t="s">
        <v>10</v>
      </c>
      <c r="C10" s="27"/>
      <c r="D10" s="28" t="s">
        <v>11</v>
      </c>
      <c r="E10" s="29"/>
      <c r="F10" s="29"/>
      <c r="G10" s="30"/>
    </row>
    <row r="11" spans="1:8" ht="8" customHeight="1" x14ac:dyDescent="0.35"/>
    <row r="12" spans="1:8" ht="32" customHeight="1" x14ac:dyDescent="0.35">
      <c r="A12" s="3"/>
      <c r="B12" s="31" t="s">
        <v>12</v>
      </c>
      <c r="C12" s="27"/>
      <c r="D12" s="27"/>
      <c r="E12" s="27"/>
      <c r="F12" s="27"/>
      <c r="G12" s="27"/>
      <c r="H12" s="3"/>
    </row>
    <row r="13" spans="1:8" ht="22" customHeight="1" x14ac:dyDescent="0.35">
      <c r="B13" s="39" t="s">
        <v>13</v>
      </c>
      <c r="C13" s="27"/>
      <c r="D13" s="27"/>
      <c r="E13" s="27"/>
      <c r="F13" s="27"/>
      <c r="G13" s="27"/>
    </row>
    <row r="14" spans="1:8" ht="38" customHeight="1" x14ac:dyDescent="0.35">
      <c r="B14" s="43" t="s">
        <v>14</v>
      </c>
      <c r="C14" s="27"/>
      <c r="D14" s="27"/>
      <c r="E14" s="27"/>
      <c r="F14" s="27"/>
      <c r="G14" s="27"/>
    </row>
    <row r="15" spans="1:8" ht="22" customHeight="1" x14ac:dyDescent="0.35">
      <c r="B15" s="41" t="s">
        <v>15</v>
      </c>
      <c r="C15" s="27"/>
      <c r="D15" s="27"/>
      <c r="E15" s="27"/>
      <c r="F15" s="27"/>
      <c r="G15" s="27"/>
    </row>
    <row r="16" spans="1:8" ht="38" customHeight="1" x14ac:dyDescent="0.35">
      <c r="B16" s="37" t="s">
        <v>16</v>
      </c>
      <c r="C16" s="27"/>
      <c r="D16" s="27"/>
      <c r="E16" s="27"/>
      <c r="F16" s="27"/>
      <c r="G16" s="27"/>
    </row>
    <row r="17" spans="1:8" ht="22" customHeight="1" x14ac:dyDescent="0.35">
      <c r="B17" s="38" t="s">
        <v>17</v>
      </c>
      <c r="C17" s="27"/>
      <c r="D17" s="27"/>
      <c r="E17" s="27"/>
      <c r="F17" s="27"/>
      <c r="G17" s="27"/>
    </row>
    <row r="18" spans="1:8" ht="38" customHeight="1" x14ac:dyDescent="0.35">
      <c r="B18" s="32" t="s">
        <v>18</v>
      </c>
      <c r="C18" s="27"/>
      <c r="D18" s="27"/>
      <c r="E18" s="27"/>
      <c r="F18" s="27"/>
      <c r="G18" s="27"/>
    </row>
    <row r="19" spans="1:8" ht="22" customHeight="1" x14ac:dyDescent="0.35">
      <c r="B19" s="40" t="s">
        <v>19</v>
      </c>
      <c r="C19" s="27"/>
      <c r="D19" s="27"/>
      <c r="E19" s="27"/>
      <c r="F19" s="27"/>
      <c r="G19" s="27"/>
    </row>
    <row r="20" spans="1:8" ht="38" customHeight="1" x14ac:dyDescent="0.35">
      <c r="B20" s="33" t="s">
        <v>20</v>
      </c>
      <c r="C20" s="27"/>
      <c r="D20" s="27"/>
      <c r="E20" s="27"/>
      <c r="F20" s="27"/>
      <c r="G20" s="27"/>
    </row>
    <row r="21" spans="1:8" ht="12" customHeight="1" x14ac:dyDescent="0.35"/>
    <row r="22" spans="1:8" ht="22" customHeight="1" x14ac:dyDescent="0.35">
      <c r="A22" s="3"/>
      <c r="B22" s="26" t="s">
        <v>206</v>
      </c>
      <c r="C22" s="27"/>
      <c r="D22" s="27"/>
      <c r="E22" s="27"/>
      <c r="F22" s="27"/>
      <c r="G22" s="27"/>
      <c r="H22" s="3"/>
    </row>
  </sheetData>
  <mergeCells count="22">
    <mergeCell ref="B2:G2"/>
    <mergeCell ref="D9:G9"/>
    <mergeCell ref="B7:C7"/>
    <mergeCell ref="B14:G14"/>
    <mergeCell ref="D8:G8"/>
    <mergeCell ref="B6:G6"/>
    <mergeCell ref="B4:G4"/>
    <mergeCell ref="B9:C9"/>
    <mergeCell ref="B3:G3"/>
    <mergeCell ref="B16:G16"/>
    <mergeCell ref="B17:G17"/>
    <mergeCell ref="B13:G13"/>
    <mergeCell ref="D10:G10"/>
    <mergeCell ref="B8:C8"/>
    <mergeCell ref="B15:G15"/>
    <mergeCell ref="B22:G22"/>
    <mergeCell ref="D7:G7"/>
    <mergeCell ref="B12:G12"/>
    <mergeCell ref="B18:G18"/>
    <mergeCell ref="B20:G20"/>
    <mergeCell ref="B10:C10"/>
    <mergeCell ref="B19:G1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5"/>
  <sheetViews>
    <sheetView workbookViewId="0">
      <pane ySplit="4" topLeftCell="A5" activePane="bottomLeft" state="frozen"/>
      <selection pane="bottomLeft" activeCell="B18" sqref="B18"/>
    </sheetView>
  </sheetViews>
  <sheetFormatPr defaultColWidth="8.81640625" defaultRowHeight="14.5" x14ac:dyDescent="0.35"/>
  <cols>
    <col min="1" max="1" width="14" customWidth="1"/>
    <col min="2" max="2" width="16" customWidth="1"/>
    <col min="3" max="3" width="12" customWidth="1"/>
    <col min="4" max="4" width="16" customWidth="1"/>
    <col min="5" max="6" width="14" customWidth="1"/>
    <col min="7" max="7" width="14" hidden="1" customWidth="1"/>
    <col min="8" max="10" width="14" customWidth="1"/>
    <col min="11" max="11" width="12" customWidth="1"/>
    <col min="12" max="14" width="14" customWidth="1"/>
  </cols>
  <sheetData>
    <row r="1" spans="1:14" ht="35" customHeight="1" x14ac:dyDescent="0.35">
      <c r="A1" s="45" t="s">
        <v>0</v>
      </c>
      <c r="B1" s="27"/>
      <c r="C1" s="27"/>
      <c r="D1" s="27"/>
      <c r="E1" s="27"/>
      <c r="F1" s="27"/>
      <c r="G1" s="27"/>
      <c r="H1" s="27"/>
      <c r="I1" s="27"/>
      <c r="J1" s="27"/>
      <c r="K1" s="27"/>
      <c r="L1" s="27"/>
      <c r="M1" s="27"/>
      <c r="N1" s="27"/>
    </row>
    <row r="2" spans="1:14" ht="22" customHeight="1" x14ac:dyDescent="0.35">
      <c r="A2" s="4" t="s">
        <v>21</v>
      </c>
      <c r="C2" s="5" t="s">
        <v>22</v>
      </c>
      <c r="D2" s="6">
        <v>70</v>
      </c>
      <c r="E2" s="5" t="s">
        <v>23</v>
      </c>
      <c r="F2" s="6">
        <v>40</v>
      </c>
      <c r="G2" s="5" t="s">
        <v>24</v>
      </c>
      <c r="H2" s="7">
        <v>0.97499999999999998</v>
      </c>
    </row>
    <row r="3" spans="1:14" ht="22" customHeight="1" x14ac:dyDescent="0.35">
      <c r="A3" s="44" t="s">
        <v>25</v>
      </c>
      <c r="B3" s="27"/>
      <c r="C3" s="27"/>
      <c r="D3" s="27"/>
      <c r="E3" s="27"/>
      <c r="F3" s="27"/>
      <c r="G3" s="27"/>
      <c r="H3" s="27"/>
      <c r="I3" s="27"/>
      <c r="J3" s="27"/>
      <c r="K3" s="27"/>
      <c r="L3" s="27"/>
      <c r="M3" s="27"/>
      <c r="N3" s="27"/>
    </row>
    <row r="4" spans="1:14" ht="40" customHeight="1" x14ac:dyDescent="0.35">
      <c r="A4" s="8" t="s">
        <v>26</v>
      </c>
      <c r="B4" s="8" t="s">
        <v>27</v>
      </c>
      <c r="C4" s="8" t="s">
        <v>28</v>
      </c>
      <c r="D4" s="8" t="s">
        <v>29</v>
      </c>
      <c r="E4" s="8" t="s">
        <v>30</v>
      </c>
      <c r="F4" s="8" t="s">
        <v>31</v>
      </c>
      <c r="G4" s="8" t="s">
        <v>32</v>
      </c>
      <c r="H4" s="8" t="s">
        <v>33</v>
      </c>
      <c r="I4" s="8" t="s">
        <v>34</v>
      </c>
      <c r="J4" s="8" t="s">
        <v>35</v>
      </c>
      <c r="K4" s="8" t="s">
        <v>36</v>
      </c>
      <c r="L4" s="8" t="s">
        <v>37</v>
      </c>
      <c r="M4" s="8" t="s">
        <v>38</v>
      </c>
      <c r="N4" s="8" t="s">
        <v>39</v>
      </c>
    </row>
    <row r="5" spans="1:14" x14ac:dyDescent="0.35">
      <c r="A5" s="9"/>
      <c r="B5" s="9" t="s">
        <v>40</v>
      </c>
      <c r="C5" s="10"/>
      <c r="D5" s="10"/>
      <c r="E5" s="10"/>
      <c r="F5" s="10"/>
      <c r="G5" s="11">
        <f>IF(D5="Default Values",IFERROR(VLOOKUP(LEFT(B5,4),Ref_Defaults!B:E,3,FALSE),0),E5)</f>
        <v>0</v>
      </c>
      <c r="H5" s="11">
        <f>IF(D5="Default Values",IFERROR(VLOOKUP(LEFT(B5,4),Ref_Defaults!B:E,4,FALSE),0),F5)</f>
        <v>0</v>
      </c>
      <c r="I5" s="12">
        <f t="shared" ref="I5:I24" si="0">C5*G5</f>
        <v>0</v>
      </c>
      <c r="J5" s="12">
        <f t="shared" ref="J5:J24" si="1">C5*H5</f>
        <v>0</v>
      </c>
      <c r="K5" s="13">
        <f t="shared" ref="K5:K24" si="2">$D$2</f>
        <v>70</v>
      </c>
      <c r="L5" s="14">
        <v>0</v>
      </c>
      <c r="M5" s="12">
        <f t="shared" ref="M5:M24" si="3">IF(C5=0,0,IF(OR(LEFT(B5,4)="2523",LEFT(B5,4)="2507",LEFT(B5,4)="2808",LEFT(B5,4)="2814",LEFT(B5,4)="2834",LEFT(B5,4)="3102",LEFT(B5,4)="3105",LEFT(B5,4)="2804"),(I5+J5)*K5,I5*K5)*(1-$H$2)-L5)</f>
        <v>0</v>
      </c>
      <c r="N5" s="12">
        <f t="shared" ref="N5:N24" si="4">IF(C5=0,0,(I5*$F$2)-L5)</f>
        <v>0</v>
      </c>
    </row>
    <row r="6" spans="1:14" x14ac:dyDescent="0.35">
      <c r="A6" s="9"/>
      <c r="B6" s="9"/>
      <c r="C6" s="10"/>
      <c r="D6" s="10"/>
      <c r="E6" s="10"/>
      <c r="F6" s="10"/>
      <c r="G6" s="15">
        <f>IF(D6="Default Values",IFERROR(VLOOKUP(LEFT(B6,4),Ref_Defaults!B:E,3,FALSE),0),E6)</f>
        <v>0</v>
      </c>
      <c r="H6" s="15">
        <f>IF(D6="Default Values",IFERROR(VLOOKUP(LEFT(B6,4),Ref_Defaults!B:E,4,FALSE),0),F6)</f>
        <v>0</v>
      </c>
      <c r="I6" s="16">
        <f t="shared" si="0"/>
        <v>0</v>
      </c>
      <c r="J6" s="16">
        <f t="shared" si="1"/>
        <v>0</v>
      </c>
      <c r="K6" s="17">
        <f t="shared" si="2"/>
        <v>70</v>
      </c>
      <c r="L6" s="14">
        <v>0</v>
      </c>
      <c r="M6" s="16">
        <f t="shared" si="3"/>
        <v>0</v>
      </c>
      <c r="N6" s="16">
        <f t="shared" si="4"/>
        <v>0</v>
      </c>
    </row>
    <row r="7" spans="1:14" x14ac:dyDescent="0.35">
      <c r="A7" s="9"/>
      <c r="B7" s="9"/>
      <c r="C7" s="10"/>
      <c r="D7" s="10"/>
      <c r="E7" s="10"/>
      <c r="F7" s="10"/>
      <c r="G7" s="11">
        <f>IF(D7="Default Values",IFERROR(VLOOKUP(LEFT(B7,4),Ref_Defaults!B:E,3,FALSE),0),E7)</f>
        <v>0</v>
      </c>
      <c r="H7" s="11">
        <f>IF(D7="Default Values",IFERROR(VLOOKUP(LEFT(B7,4),Ref_Defaults!B:E,4,FALSE),0),F7)</f>
        <v>0</v>
      </c>
      <c r="I7" s="12">
        <f t="shared" si="0"/>
        <v>0</v>
      </c>
      <c r="J7" s="12">
        <f t="shared" si="1"/>
        <v>0</v>
      </c>
      <c r="K7" s="13">
        <f t="shared" si="2"/>
        <v>70</v>
      </c>
      <c r="L7" s="14">
        <v>0</v>
      </c>
      <c r="M7" s="12">
        <f t="shared" si="3"/>
        <v>0</v>
      </c>
      <c r="N7" s="12">
        <f t="shared" si="4"/>
        <v>0</v>
      </c>
    </row>
    <row r="8" spans="1:14" x14ac:dyDescent="0.35">
      <c r="A8" s="9"/>
      <c r="B8" s="9"/>
      <c r="C8" s="10"/>
      <c r="D8" s="10"/>
      <c r="E8" s="10"/>
      <c r="F8" s="10"/>
      <c r="G8" s="15">
        <f>IF(D8="Default Values",IFERROR(VLOOKUP(LEFT(B8,4),Ref_Defaults!B:E,3,FALSE),0),E8)</f>
        <v>0</v>
      </c>
      <c r="H8" s="15">
        <f>IF(D8="Default Values",IFERROR(VLOOKUP(LEFT(B8,4),Ref_Defaults!B:E,4,FALSE),0),F8)</f>
        <v>0</v>
      </c>
      <c r="I8" s="16">
        <f t="shared" si="0"/>
        <v>0</v>
      </c>
      <c r="J8" s="16">
        <f t="shared" si="1"/>
        <v>0</v>
      </c>
      <c r="K8" s="17">
        <f t="shared" si="2"/>
        <v>70</v>
      </c>
      <c r="L8" s="14">
        <v>0</v>
      </c>
      <c r="M8" s="16">
        <f t="shared" si="3"/>
        <v>0</v>
      </c>
      <c r="N8" s="16">
        <f t="shared" si="4"/>
        <v>0</v>
      </c>
    </row>
    <row r="9" spans="1:14" x14ac:dyDescent="0.35">
      <c r="A9" s="9"/>
      <c r="B9" s="9"/>
      <c r="C9" s="10"/>
      <c r="D9" s="10"/>
      <c r="E9" s="10"/>
      <c r="F9" s="10"/>
      <c r="G9" s="11">
        <f>IF(D9="Default Values",IFERROR(VLOOKUP(LEFT(B9,4),Ref_Defaults!B:E,3,FALSE),0),E9)</f>
        <v>0</v>
      </c>
      <c r="H9" s="11">
        <f>IF(D9="Default Values",IFERROR(VLOOKUP(LEFT(B9,4),Ref_Defaults!B:E,4,FALSE),0),F9)</f>
        <v>0</v>
      </c>
      <c r="I9" s="12">
        <f t="shared" si="0"/>
        <v>0</v>
      </c>
      <c r="J9" s="12">
        <f t="shared" si="1"/>
        <v>0</v>
      </c>
      <c r="K9" s="13">
        <f t="shared" si="2"/>
        <v>70</v>
      </c>
      <c r="L9" s="14">
        <v>0</v>
      </c>
      <c r="M9" s="12">
        <f t="shared" si="3"/>
        <v>0</v>
      </c>
      <c r="N9" s="12">
        <f t="shared" si="4"/>
        <v>0</v>
      </c>
    </row>
    <row r="10" spans="1:14" x14ac:dyDescent="0.35">
      <c r="A10" s="9"/>
      <c r="B10" s="9"/>
      <c r="C10" s="10"/>
      <c r="D10" s="10"/>
      <c r="E10" s="10"/>
      <c r="F10" s="10"/>
      <c r="G10" s="15">
        <f>IF(D10="Default Values",IFERROR(VLOOKUP(LEFT(B10,4),Ref_Defaults!B:E,3,FALSE),0),E10)</f>
        <v>0</v>
      </c>
      <c r="H10" s="15">
        <f>IF(D10="Default Values",IFERROR(VLOOKUP(LEFT(B10,4),Ref_Defaults!B:E,4,FALSE),0),F10)</f>
        <v>0</v>
      </c>
      <c r="I10" s="16">
        <f t="shared" si="0"/>
        <v>0</v>
      </c>
      <c r="J10" s="16">
        <f t="shared" si="1"/>
        <v>0</v>
      </c>
      <c r="K10" s="17">
        <f t="shared" si="2"/>
        <v>70</v>
      </c>
      <c r="L10" s="14">
        <v>0</v>
      </c>
      <c r="M10" s="16">
        <f t="shared" si="3"/>
        <v>0</v>
      </c>
      <c r="N10" s="16">
        <f t="shared" si="4"/>
        <v>0</v>
      </c>
    </row>
    <row r="11" spans="1:14" x14ac:dyDescent="0.35">
      <c r="A11" s="9"/>
      <c r="B11" s="9"/>
      <c r="C11" s="10"/>
      <c r="D11" s="10"/>
      <c r="E11" s="10"/>
      <c r="F11" s="10"/>
      <c r="G11" s="11">
        <f>IF(D11="Default Values",IFERROR(VLOOKUP(LEFT(B11,4),Ref_Defaults!B:E,3,FALSE),0),E11)</f>
        <v>0</v>
      </c>
      <c r="H11" s="11">
        <f>IF(D11="Default Values",IFERROR(VLOOKUP(LEFT(B11,4),Ref_Defaults!B:E,4,FALSE),0),F11)</f>
        <v>0</v>
      </c>
      <c r="I11" s="12">
        <f t="shared" si="0"/>
        <v>0</v>
      </c>
      <c r="J11" s="12">
        <f t="shared" si="1"/>
        <v>0</v>
      </c>
      <c r="K11" s="13">
        <f t="shared" si="2"/>
        <v>70</v>
      </c>
      <c r="L11" s="14">
        <v>0</v>
      </c>
      <c r="M11" s="12">
        <f t="shared" si="3"/>
        <v>0</v>
      </c>
      <c r="N11" s="12">
        <f t="shared" si="4"/>
        <v>0</v>
      </c>
    </row>
    <row r="12" spans="1:14" x14ac:dyDescent="0.35">
      <c r="A12" s="9"/>
      <c r="B12" s="9"/>
      <c r="C12" s="10"/>
      <c r="D12" s="10"/>
      <c r="E12" s="10"/>
      <c r="F12" s="10"/>
      <c r="G12" s="15">
        <f>IF(D12="Default Values",IFERROR(VLOOKUP(LEFT(B12,4),Ref_Defaults!B:E,3,FALSE),0),E12)</f>
        <v>0</v>
      </c>
      <c r="H12" s="15">
        <f>IF(D12="Default Values",IFERROR(VLOOKUP(LEFT(B12,4),Ref_Defaults!B:E,4,FALSE),0),F12)</f>
        <v>0</v>
      </c>
      <c r="I12" s="16">
        <f t="shared" si="0"/>
        <v>0</v>
      </c>
      <c r="J12" s="16">
        <f t="shared" si="1"/>
        <v>0</v>
      </c>
      <c r="K12" s="17">
        <f t="shared" si="2"/>
        <v>70</v>
      </c>
      <c r="L12" s="14">
        <v>0</v>
      </c>
      <c r="M12" s="16">
        <f t="shared" si="3"/>
        <v>0</v>
      </c>
      <c r="N12" s="16">
        <f t="shared" si="4"/>
        <v>0</v>
      </c>
    </row>
    <row r="13" spans="1:14" x14ac:dyDescent="0.35">
      <c r="A13" s="9"/>
      <c r="B13" s="9"/>
      <c r="C13" s="10"/>
      <c r="D13" s="10"/>
      <c r="E13" s="10"/>
      <c r="F13" s="10"/>
      <c r="G13" s="11">
        <f>IF(D13="Default Values",IFERROR(VLOOKUP(LEFT(B13,4),Ref_Defaults!B:E,3,FALSE),0),E13)</f>
        <v>0</v>
      </c>
      <c r="H13" s="11">
        <f>IF(D13="Default Values",IFERROR(VLOOKUP(LEFT(B13,4),Ref_Defaults!B:E,4,FALSE),0),F13)</f>
        <v>0</v>
      </c>
      <c r="I13" s="12">
        <f t="shared" si="0"/>
        <v>0</v>
      </c>
      <c r="J13" s="12">
        <f t="shared" si="1"/>
        <v>0</v>
      </c>
      <c r="K13" s="13">
        <f t="shared" si="2"/>
        <v>70</v>
      </c>
      <c r="L13" s="14">
        <v>0</v>
      </c>
      <c r="M13" s="12">
        <f t="shared" si="3"/>
        <v>0</v>
      </c>
      <c r="N13" s="12">
        <f t="shared" si="4"/>
        <v>0</v>
      </c>
    </row>
    <row r="14" spans="1:14" x14ac:dyDescent="0.35">
      <c r="A14" s="9"/>
      <c r="B14" s="9"/>
      <c r="C14" s="10"/>
      <c r="D14" s="10"/>
      <c r="E14" s="10"/>
      <c r="F14" s="10"/>
      <c r="G14" s="15">
        <f>IF(D14="Default Values",IFERROR(VLOOKUP(LEFT(B14,4),Ref_Defaults!B:E,3,FALSE),0),E14)</f>
        <v>0</v>
      </c>
      <c r="H14" s="15">
        <f>IF(D14="Default Values",IFERROR(VLOOKUP(LEFT(B14,4),Ref_Defaults!B:E,4,FALSE),0),F14)</f>
        <v>0</v>
      </c>
      <c r="I14" s="16">
        <f t="shared" si="0"/>
        <v>0</v>
      </c>
      <c r="J14" s="16">
        <f t="shared" si="1"/>
        <v>0</v>
      </c>
      <c r="K14" s="17">
        <f t="shared" si="2"/>
        <v>70</v>
      </c>
      <c r="L14" s="14">
        <v>0</v>
      </c>
      <c r="M14" s="16">
        <f t="shared" si="3"/>
        <v>0</v>
      </c>
      <c r="N14" s="16">
        <f t="shared" si="4"/>
        <v>0</v>
      </c>
    </row>
    <row r="15" spans="1:14" x14ac:dyDescent="0.35">
      <c r="A15" s="9"/>
      <c r="B15" s="9"/>
      <c r="C15" s="10"/>
      <c r="D15" s="10"/>
      <c r="E15" s="10"/>
      <c r="F15" s="10"/>
      <c r="G15" s="11">
        <f>IF(D15="Default Values",IFERROR(VLOOKUP(LEFT(B15,4),Ref_Defaults!B:E,3,FALSE),0),E15)</f>
        <v>0</v>
      </c>
      <c r="H15" s="11">
        <f>IF(D15="Default Values",IFERROR(VLOOKUP(LEFT(B15,4),Ref_Defaults!B:E,4,FALSE),0),F15)</f>
        <v>0</v>
      </c>
      <c r="I15" s="12">
        <f t="shared" si="0"/>
        <v>0</v>
      </c>
      <c r="J15" s="12">
        <f t="shared" si="1"/>
        <v>0</v>
      </c>
      <c r="K15" s="13">
        <f t="shared" si="2"/>
        <v>70</v>
      </c>
      <c r="L15" s="14">
        <v>0</v>
      </c>
      <c r="M15" s="12">
        <f t="shared" si="3"/>
        <v>0</v>
      </c>
      <c r="N15" s="12">
        <f t="shared" si="4"/>
        <v>0</v>
      </c>
    </row>
    <row r="16" spans="1:14" x14ac:dyDescent="0.35">
      <c r="A16" s="9"/>
      <c r="B16" s="9"/>
      <c r="C16" s="10"/>
      <c r="D16" s="10"/>
      <c r="E16" s="10"/>
      <c r="F16" s="10"/>
      <c r="G16" s="15">
        <f>IF(D16="Default Values",IFERROR(VLOOKUP(LEFT(B16,4),Ref_Defaults!B:E,3,FALSE),0),E16)</f>
        <v>0</v>
      </c>
      <c r="H16" s="15">
        <f>IF(D16="Default Values",IFERROR(VLOOKUP(LEFT(B16,4),Ref_Defaults!B:E,4,FALSE),0),F16)</f>
        <v>0</v>
      </c>
      <c r="I16" s="16">
        <f t="shared" si="0"/>
        <v>0</v>
      </c>
      <c r="J16" s="16">
        <f t="shared" si="1"/>
        <v>0</v>
      </c>
      <c r="K16" s="17">
        <f t="shared" si="2"/>
        <v>70</v>
      </c>
      <c r="L16" s="14">
        <v>0</v>
      </c>
      <c r="M16" s="16">
        <f t="shared" si="3"/>
        <v>0</v>
      </c>
      <c r="N16" s="16">
        <f t="shared" si="4"/>
        <v>0</v>
      </c>
    </row>
    <row r="17" spans="1:14" x14ac:dyDescent="0.35">
      <c r="A17" s="9"/>
      <c r="B17" s="9"/>
      <c r="C17" s="10"/>
      <c r="D17" s="10"/>
      <c r="E17" s="10"/>
      <c r="F17" s="10"/>
      <c r="G17" s="11">
        <f>IF(D17="Default Values",IFERROR(VLOOKUP(LEFT(B17,4),Ref_Defaults!B:E,3,FALSE),0),E17)</f>
        <v>0</v>
      </c>
      <c r="H17" s="11">
        <f>IF(D17="Default Values",IFERROR(VLOOKUP(LEFT(B17,4),Ref_Defaults!B:E,4,FALSE),0),F17)</f>
        <v>0</v>
      </c>
      <c r="I17" s="12">
        <f t="shared" si="0"/>
        <v>0</v>
      </c>
      <c r="J17" s="12">
        <f t="shared" si="1"/>
        <v>0</v>
      </c>
      <c r="K17" s="13">
        <f t="shared" si="2"/>
        <v>70</v>
      </c>
      <c r="L17" s="14">
        <v>0</v>
      </c>
      <c r="M17" s="12">
        <f t="shared" si="3"/>
        <v>0</v>
      </c>
      <c r="N17" s="12">
        <f t="shared" si="4"/>
        <v>0</v>
      </c>
    </row>
    <row r="18" spans="1:14" x14ac:dyDescent="0.35">
      <c r="A18" s="9"/>
      <c r="B18" s="9"/>
      <c r="C18" s="10"/>
      <c r="D18" s="10"/>
      <c r="E18" s="10"/>
      <c r="F18" s="10"/>
      <c r="G18" s="15">
        <f>IF(D18="Default Values",IFERROR(VLOOKUP(LEFT(B18,4),Ref_Defaults!B:E,3,FALSE),0),E18)</f>
        <v>0</v>
      </c>
      <c r="H18" s="15">
        <f>IF(D18="Default Values",IFERROR(VLOOKUP(LEFT(B18,4),Ref_Defaults!B:E,4,FALSE),0),F18)</f>
        <v>0</v>
      </c>
      <c r="I18" s="16">
        <f t="shared" si="0"/>
        <v>0</v>
      </c>
      <c r="J18" s="16">
        <f t="shared" si="1"/>
        <v>0</v>
      </c>
      <c r="K18" s="17">
        <f t="shared" si="2"/>
        <v>70</v>
      </c>
      <c r="L18" s="14">
        <v>0</v>
      </c>
      <c r="M18" s="16">
        <f t="shared" si="3"/>
        <v>0</v>
      </c>
      <c r="N18" s="16">
        <f t="shared" si="4"/>
        <v>0</v>
      </c>
    </row>
    <row r="19" spans="1:14" x14ac:dyDescent="0.35">
      <c r="A19" s="9"/>
      <c r="B19" s="9"/>
      <c r="C19" s="10"/>
      <c r="D19" s="10"/>
      <c r="E19" s="10"/>
      <c r="F19" s="10"/>
      <c r="G19" s="11">
        <f>IF(D19="Default Values",IFERROR(VLOOKUP(LEFT(B19,4),Ref_Defaults!B:E,3,FALSE),0),E19)</f>
        <v>0</v>
      </c>
      <c r="H19" s="11">
        <f>IF(D19="Default Values",IFERROR(VLOOKUP(LEFT(B19,4),Ref_Defaults!B:E,4,FALSE),0),F19)</f>
        <v>0</v>
      </c>
      <c r="I19" s="12">
        <f t="shared" si="0"/>
        <v>0</v>
      </c>
      <c r="J19" s="12">
        <f t="shared" si="1"/>
        <v>0</v>
      </c>
      <c r="K19" s="13">
        <f t="shared" si="2"/>
        <v>70</v>
      </c>
      <c r="L19" s="14">
        <v>0</v>
      </c>
      <c r="M19" s="12">
        <f t="shared" si="3"/>
        <v>0</v>
      </c>
      <c r="N19" s="12">
        <f t="shared" si="4"/>
        <v>0</v>
      </c>
    </row>
    <row r="20" spans="1:14" x14ac:dyDescent="0.35">
      <c r="A20" s="9"/>
      <c r="B20" s="9"/>
      <c r="C20" s="10"/>
      <c r="D20" s="10"/>
      <c r="E20" s="10"/>
      <c r="F20" s="10"/>
      <c r="G20" s="15">
        <f>IF(D20="Default Values",IFERROR(VLOOKUP(LEFT(B20,4),Ref_Defaults!B:E,3,FALSE),0),E20)</f>
        <v>0</v>
      </c>
      <c r="H20" s="15">
        <f>IF(D20="Default Values",IFERROR(VLOOKUP(LEFT(B20,4),Ref_Defaults!B:E,4,FALSE),0),F20)</f>
        <v>0</v>
      </c>
      <c r="I20" s="16">
        <f t="shared" si="0"/>
        <v>0</v>
      </c>
      <c r="J20" s="16">
        <f t="shared" si="1"/>
        <v>0</v>
      </c>
      <c r="K20" s="17">
        <f t="shared" si="2"/>
        <v>70</v>
      </c>
      <c r="L20" s="14">
        <v>0</v>
      </c>
      <c r="M20" s="16">
        <f t="shared" si="3"/>
        <v>0</v>
      </c>
      <c r="N20" s="16">
        <f t="shared" si="4"/>
        <v>0</v>
      </c>
    </row>
    <row r="21" spans="1:14" x14ac:dyDescent="0.35">
      <c r="A21" s="9"/>
      <c r="B21" s="9"/>
      <c r="C21" s="10"/>
      <c r="D21" s="10"/>
      <c r="E21" s="10"/>
      <c r="F21" s="10"/>
      <c r="G21" s="11">
        <f>IF(D21="Default Values",IFERROR(VLOOKUP(LEFT(B21,4),Ref_Defaults!B:E,3,FALSE),0),E21)</f>
        <v>0</v>
      </c>
      <c r="H21" s="11">
        <f>IF(D21="Default Values",IFERROR(VLOOKUP(LEFT(B21,4),Ref_Defaults!B:E,4,FALSE),0),F21)</f>
        <v>0</v>
      </c>
      <c r="I21" s="12">
        <f t="shared" si="0"/>
        <v>0</v>
      </c>
      <c r="J21" s="12">
        <f t="shared" si="1"/>
        <v>0</v>
      </c>
      <c r="K21" s="13">
        <f t="shared" si="2"/>
        <v>70</v>
      </c>
      <c r="L21" s="14">
        <v>0</v>
      </c>
      <c r="M21" s="12">
        <f t="shared" si="3"/>
        <v>0</v>
      </c>
      <c r="N21" s="12">
        <f t="shared" si="4"/>
        <v>0</v>
      </c>
    </row>
    <row r="22" spans="1:14" x14ac:dyDescent="0.35">
      <c r="A22" s="9"/>
      <c r="B22" s="9"/>
      <c r="C22" s="10"/>
      <c r="D22" s="10"/>
      <c r="E22" s="10"/>
      <c r="F22" s="10"/>
      <c r="G22" s="15">
        <f>IF(D22="Default Values",IFERROR(VLOOKUP(LEFT(B22,4),Ref_Defaults!B:E,3,FALSE),0),E22)</f>
        <v>0</v>
      </c>
      <c r="H22" s="15">
        <f>IF(D22="Default Values",IFERROR(VLOOKUP(LEFT(B22,4),Ref_Defaults!B:E,4,FALSE),0),F22)</f>
        <v>0</v>
      </c>
      <c r="I22" s="16">
        <f t="shared" si="0"/>
        <v>0</v>
      </c>
      <c r="J22" s="16">
        <f t="shared" si="1"/>
        <v>0</v>
      </c>
      <c r="K22" s="17">
        <f t="shared" si="2"/>
        <v>70</v>
      </c>
      <c r="L22" s="14">
        <v>0</v>
      </c>
      <c r="M22" s="16">
        <f t="shared" si="3"/>
        <v>0</v>
      </c>
      <c r="N22" s="16">
        <f t="shared" si="4"/>
        <v>0</v>
      </c>
    </row>
    <row r="23" spans="1:14" x14ac:dyDescent="0.35">
      <c r="A23" s="9"/>
      <c r="B23" s="9"/>
      <c r="C23" s="10"/>
      <c r="D23" s="10"/>
      <c r="E23" s="10"/>
      <c r="F23" s="10"/>
      <c r="G23" s="11">
        <f>IF(D23="Default Values",IFERROR(VLOOKUP(LEFT(B23,4),Ref_Defaults!B:E,3,FALSE),0),E23)</f>
        <v>0</v>
      </c>
      <c r="H23" s="11">
        <f>IF(D23="Default Values",IFERROR(VLOOKUP(LEFT(B23,4),Ref_Defaults!B:E,4,FALSE),0),F23)</f>
        <v>0</v>
      </c>
      <c r="I23" s="12">
        <f t="shared" si="0"/>
        <v>0</v>
      </c>
      <c r="J23" s="12">
        <f t="shared" si="1"/>
        <v>0</v>
      </c>
      <c r="K23" s="13">
        <f t="shared" si="2"/>
        <v>70</v>
      </c>
      <c r="L23" s="14">
        <v>0</v>
      </c>
      <c r="M23" s="12">
        <f t="shared" si="3"/>
        <v>0</v>
      </c>
      <c r="N23" s="12">
        <f t="shared" si="4"/>
        <v>0</v>
      </c>
    </row>
    <row r="24" spans="1:14" x14ac:dyDescent="0.35">
      <c r="A24" s="9"/>
      <c r="B24" s="9"/>
      <c r="C24" s="10"/>
      <c r="D24" s="10"/>
      <c r="E24" s="10"/>
      <c r="F24" s="10"/>
      <c r="G24" s="15">
        <f>IF(D24="Default Values",IFERROR(VLOOKUP(LEFT(B24,4),Ref_Defaults!B:E,3,FALSE),0),E24)</f>
        <v>0</v>
      </c>
      <c r="H24" s="15">
        <f>IF(D24="Default Values",IFERROR(VLOOKUP(LEFT(B24,4),Ref_Defaults!B:E,4,FALSE),0),F24)</f>
        <v>0</v>
      </c>
      <c r="I24" s="16">
        <f t="shared" si="0"/>
        <v>0</v>
      </c>
      <c r="J24" s="16">
        <f t="shared" si="1"/>
        <v>0</v>
      </c>
      <c r="K24" s="17">
        <f t="shared" si="2"/>
        <v>70</v>
      </c>
      <c r="L24" s="14">
        <v>0</v>
      </c>
      <c r="M24" s="16">
        <f t="shared" si="3"/>
        <v>0</v>
      </c>
      <c r="N24" s="16">
        <f t="shared" si="4"/>
        <v>0</v>
      </c>
    </row>
    <row r="25" spans="1:14" x14ac:dyDescent="0.35">
      <c r="A25" s="18" t="s">
        <v>41</v>
      </c>
      <c r="B25" s="18"/>
      <c r="C25" s="19">
        <f>SUM(C5:C24)</f>
        <v>0</v>
      </c>
      <c r="D25" s="18"/>
      <c r="E25" s="18"/>
      <c r="F25" s="18"/>
      <c r="G25" s="18"/>
      <c r="H25" s="18"/>
      <c r="I25" s="19">
        <f>SUM(I5:I24)</f>
        <v>0</v>
      </c>
      <c r="J25" s="19">
        <f>SUM(J5:J24)</f>
        <v>0</v>
      </c>
      <c r="K25" s="18"/>
      <c r="L25" s="19">
        <f>SUM(L5:L24)</f>
        <v>0</v>
      </c>
      <c r="M25" s="19">
        <f>SUM(M5:M24)</f>
        <v>0</v>
      </c>
      <c r="N25" s="19">
        <f>SUM(N5:N24)</f>
        <v>0</v>
      </c>
    </row>
  </sheetData>
  <mergeCells count="2">
    <mergeCell ref="A3:N3"/>
    <mergeCell ref="A1:N1"/>
  </mergeCells>
  <dataValidations count="2">
    <dataValidation type="list" allowBlank="1" showInputMessage="1" showErrorMessage="1" sqref="D2:D50" xr:uid="{00000000-0002-0000-0100-000000000000}">
      <formula1>"Actual Supplier Data,Default Values"</formula1>
    </dataValidation>
    <dataValidation type="list" allowBlank="1" error="Please select from dropdown" sqref="D5:D24" xr:uid="{00000000-0002-0000-0100-000001000000}">
      <formula1>"Actual Supplier Data,Default Values"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xr:uid="{00000000-0002-0000-0100-000002000000}">
          <x14:formula1>
            <xm:f>Ref_Defaults!$B$2:$B$65</xm:f>
          </x14:formula1>
          <xm:sqref>B5:B24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8"/>
  <sheetViews>
    <sheetView workbookViewId="0">
      <pane ySplit="1" topLeftCell="A2" activePane="bottomLeft" state="frozen"/>
      <selection pane="bottomLeft"/>
    </sheetView>
  </sheetViews>
  <sheetFormatPr defaultColWidth="8.81640625" defaultRowHeight="14.5" x14ac:dyDescent="0.35"/>
  <cols>
    <col min="1" max="1" width="14" customWidth="1"/>
    <col min="2" max="2" width="12" customWidth="1"/>
    <col min="3" max="3" width="30" customWidth="1"/>
    <col min="4" max="5" width="14" customWidth="1"/>
    <col min="6" max="6" width="16" customWidth="1"/>
    <col min="7" max="7" width="22" customWidth="1"/>
  </cols>
  <sheetData>
    <row r="1" spans="1:7" ht="32" customHeight="1" x14ac:dyDescent="0.35">
      <c r="A1" s="20" t="s">
        <v>42</v>
      </c>
      <c r="B1" s="20" t="s">
        <v>43</v>
      </c>
      <c r="C1" s="20" t="s">
        <v>44</v>
      </c>
      <c r="D1" s="20" t="s">
        <v>45</v>
      </c>
      <c r="E1" s="20" t="s">
        <v>46</v>
      </c>
      <c r="F1" s="20" t="s">
        <v>47</v>
      </c>
      <c r="G1" s="20" t="s">
        <v>48</v>
      </c>
    </row>
    <row r="2" spans="1:7" x14ac:dyDescent="0.35">
      <c r="A2" s="21" t="s">
        <v>49</v>
      </c>
      <c r="B2" s="22" t="s">
        <v>50</v>
      </c>
      <c r="C2" s="21" t="s">
        <v>51</v>
      </c>
      <c r="D2" s="23">
        <v>0.23</v>
      </c>
      <c r="E2" s="23">
        <v>0.08</v>
      </c>
      <c r="F2" s="24" t="s">
        <v>52</v>
      </c>
      <c r="G2" s="25" t="s">
        <v>53</v>
      </c>
    </row>
    <row r="3" spans="1:7" ht="23" x14ac:dyDescent="0.35">
      <c r="A3" s="21" t="s">
        <v>49</v>
      </c>
      <c r="B3" s="22" t="s">
        <v>54</v>
      </c>
      <c r="C3" s="21" t="s">
        <v>55</v>
      </c>
      <c r="D3" s="23">
        <v>0.75</v>
      </c>
      <c r="E3" s="23">
        <v>0.06</v>
      </c>
      <c r="F3" s="24" t="s">
        <v>52</v>
      </c>
      <c r="G3" s="25" t="s">
        <v>56</v>
      </c>
    </row>
    <row r="4" spans="1:7" x14ac:dyDescent="0.35">
      <c r="A4" s="21" t="s">
        <v>57</v>
      </c>
      <c r="B4" s="22" t="s">
        <v>58</v>
      </c>
      <c r="C4" s="21" t="s">
        <v>59</v>
      </c>
      <c r="D4" s="23">
        <v>1.6</v>
      </c>
      <c r="E4" s="23">
        <v>0.15</v>
      </c>
      <c r="F4" s="24" t="s">
        <v>52</v>
      </c>
      <c r="G4" s="25" t="s">
        <v>60</v>
      </c>
    </row>
    <row r="5" spans="1:7" x14ac:dyDescent="0.35">
      <c r="A5" s="21" t="s">
        <v>57</v>
      </c>
      <c r="B5" s="22" t="s">
        <v>40</v>
      </c>
      <c r="C5" s="21" t="s">
        <v>61</v>
      </c>
      <c r="D5" s="23">
        <v>2.1</v>
      </c>
      <c r="E5" s="23">
        <v>0.4</v>
      </c>
      <c r="F5" s="24" t="s">
        <v>52</v>
      </c>
      <c r="G5" s="25" t="s">
        <v>62</v>
      </c>
    </row>
    <row r="6" spans="1:7" x14ac:dyDescent="0.35">
      <c r="A6" s="21" t="s">
        <v>57</v>
      </c>
      <c r="B6" s="22" t="s">
        <v>63</v>
      </c>
      <c r="C6" s="21" t="s">
        <v>64</v>
      </c>
      <c r="D6" s="23">
        <v>1.2</v>
      </c>
      <c r="E6" s="23">
        <v>0.15</v>
      </c>
      <c r="F6" s="24" t="s">
        <v>52</v>
      </c>
      <c r="G6" s="25" t="s">
        <v>65</v>
      </c>
    </row>
    <row r="7" spans="1:7" x14ac:dyDescent="0.35">
      <c r="A7" s="21" t="s">
        <v>57</v>
      </c>
      <c r="B7" s="22" t="s">
        <v>66</v>
      </c>
      <c r="C7" s="21" t="s">
        <v>67</v>
      </c>
      <c r="D7" s="23">
        <v>1.94</v>
      </c>
      <c r="E7" s="23">
        <v>0.25</v>
      </c>
      <c r="F7" s="24" t="s">
        <v>52</v>
      </c>
      <c r="G7" s="25" t="s">
        <v>68</v>
      </c>
    </row>
    <row r="8" spans="1:7" x14ac:dyDescent="0.35">
      <c r="A8" s="21" t="s">
        <v>57</v>
      </c>
      <c r="B8" s="22" t="s">
        <v>69</v>
      </c>
      <c r="C8" s="21" t="s">
        <v>70</v>
      </c>
      <c r="D8" s="23">
        <v>1.5</v>
      </c>
      <c r="E8" s="23">
        <v>0.2</v>
      </c>
      <c r="F8" s="24" t="s">
        <v>52</v>
      </c>
      <c r="G8" s="25" t="s">
        <v>71</v>
      </c>
    </row>
    <row r="9" spans="1:7" x14ac:dyDescent="0.35">
      <c r="A9" s="21" t="s">
        <v>72</v>
      </c>
      <c r="B9" s="22" t="s">
        <v>73</v>
      </c>
      <c r="C9" s="21" t="s">
        <v>74</v>
      </c>
      <c r="D9" s="23">
        <v>7.0000000000000007E-2</v>
      </c>
      <c r="E9" s="23">
        <v>0.02</v>
      </c>
      <c r="F9" s="24" t="s">
        <v>52</v>
      </c>
      <c r="G9" s="25" t="s">
        <v>75</v>
      </c>
    </row>
    <row r="10" spans="1:7" x14ac:dyDescent="0.35">
      <c r="A10" s="21" t="s">
        <v>72</v>
      </c>
      <c r="B10" s="22" t="s">
        <v>76</v>
      </c>
      <c r="C10" s="21" t="s">
        <v>77</v>
      </c>
      <c r="D10" s="23">
        <v>1.9</v>
      </c>
      <c r="E10" s="23">
        <v>0.1</v>
      </c>
      <c r="F10" s="24" t="s">
        <v>52</v>
      </c>
      <c r="G10" s="25" t="s">
        <v>78</v>
      </c>
    </row>
    <row r="11" spans="1:7" x14ac:dyDescent="0.35">
      <c r="A11" s="21" t="s">
        <v>72</v>
      </c>
      <c r="B11" s="22" t="s">
        <v>79</v>
      </c>
      <c r="C11" s="21" t="s">
        <v>80</v>
      </c>
      <c r="D11" s="23">
        <v>3</v>
      </c>
      <c r="E11" s="23">
        <v>0.4</v>
      </c>
      <c r="F11" s="24" t="s">
        <v>52</v>
      </c>
      <c r="G11" s="25" t="s">
        <v>81</v>
      </c>
    </row>
    <row r="12" spans="1:7" x14ac:dyDescent="0.35">
      <c r="A12" s="21" t="s">
        <v>72</v>
      </c>
      <c r="B12" s="22" t="s">
        <v>82</v>
      </c>
      <c r="C12" s="21" t="s">
        <v>83</v>
      </c>
      <c r="D12" s="23">
        <v>1.4</v>
      </c>
      <c r="E12" s="23">
        <v>0.2</v>
      </c>
      <c r="F12" s="24" t="s">
        <v>52</v>
      </c>
      <c r="G12" s="25" t="s">
        <v>84</v>
      </c>
    </row>
    <row r="13" spans="1:7" x14ac:dyDescent="0.35">
      <c r="A13" s="21" t="s">
        <v>72</v>
      </c>
      <c r="B13" s="22" t="s">
        <v>85</v>
      </c>
      <c r="C13" s="21" t="s">
        <v>86</v>
      </c>
      <c r="D13" s="23">
        <v>2.2999999999999998</v>
      </c>
      <c r="E13" s="23">
        <v>0.35</v>
      </c>
      <c r="F13" s="24" t="s">
        <v>52</v>
      </c>
      <c r="G13" s="25"/>
    </row>
    <row r="14" spans="1:7" x14ac:dyDescent="0.35">
      <c r="A14" s="21" t="s">
        <v>72</v>
      </c>
      <c r="B14" s="22" t="s">
        <v>87</v>
      </c>
      <c r="C14" s="21" t="s">
        <v>88</v>
      </c>
      <c r="D14" s="23">
        <v>2.2000000000000002</v>
      </c>
      <c r="E14" s="23">
        <v>0.3</v>
      </c>
      <c r="F14" s="24" t="s">
        <v>52</v>
      </c>
      <c r="G14" s="25"/>
    </row>
    <row r="15" spans="1:7" x14ac:dyDescent="0.35">
      <c r="A15" s="21" t="s">
        <v>72</v>
      </c>
      <c r="B15" s="22" t="s">
        <v>89</v>
      </c>
      <c r="C15" s="21" t="s">
        <v>90</v>
      </c>
      <c r="D15" s="23">
        <v>2.2599999999999998</v>
      </c>
      <c r="E15" s="23">
        <v>0.35</v>
      </c>
      <c r="F15" s="24" t="s">
        <v>52</v>
      </c>
      <c r="G15" s="25" t="s">
        <v>91</v>
      </c>
    </row>
    <row r="16" spans="1:7" x14ac:dyDescent="0.35">
      <c r="A16" s="21" t="s">
        <v>72</v>
      </c>
      <c r="B16" s="22" t="s">
        <v>92</v>
      </c>
      <c r="C16" s="21" t="s">
        <v>93</v>
      </c>
      <c r="D16" s="23">
        <v>2.4500000000000002</v>
      </c>
      <c r="E16" s="23">
        <v>0.4</v>
      </c>
      <c r="F16" s="24" t="s">
        <v>52</v>
      </c>
      <c r="G16" s="25" t="s">
        <v>94</v>
      </c>
    </row>
    <row r="17" spans="1:7" x14ac:dyDescent="0.35">
      <c r="A17" s="21" t="s">
        <v>72</v>
      </c>
      <c r="B17" s="22" t="s">
        <v>95</v>
      </c>
      <c r="C17" s="21" t="s">
        <v>96</v>
      </c>
      <c r="D17" s="23">
        <v>2.6</v>
      </c>
      <c r="E17" s="23">
        <v>0.5</v>
      </c>
      <c r="F17" s="24" t="s">
        <v>52</v>
      </c>
      <c r="G17" s="25" t="s">
        <v>97</v>
      </c>
    </row>
    <row r="18" spans="1:7" x14ac:dyDescent="0.35">
      <c r="A18" s="21" t="s">
        <v>72</v>
      </c>
      <c r="B18" s="22" t="s">
        <v>98</v>
      </c>
      <c r="C18" s="21" t="s">
        <v>99</v>
      </c>
      <c r="D18" s="23">
        <v>2.7</v>
      </c>
      <c r="E18" s="23">
        <v>0.55000000000000004</v>
      </c>
      <c r="F18" s="24" t="s">
        <v>52</v>
      </c>
      <c r="G18" s="25" t="s">
        <v>100</v>
      </c>
    </row>
    <row r="19" spans="1:7" x14ac:dyDescent="0.35">
      <c r="A19" s="21" t="s">
        <v>72</v>
      </c>
      <c r="B19" s="22" t="s">
        <v>101</v>
      </c>
      <c r="C19" s="21" t="s">
        <v>102</v>
      </c>
      <c r="D19" s="23">
        <v>2.5</v>
      </c>
      <c r="E19" s="23">
        <v>0.45</v>
      </c>
      <c r="F19" s="24" t="s">
        <v>52</v>
      </c>
      <c r="G19" s="25" t="s">
        <v>103</v>
      </c>
    </row>
    <row r="20" spans="1:7" x14ac:dyDescent="0.35">
      <c r="A20" s="21" t="s">
        <v>72</v>
      </c>
      <c r="B20" s="22" t="s">
        <v>104</v>
      </c>
      <c r="C20" s="21" t="s">
        <v>105</v>
      </c>
      <c r="D20" s="23">
        <v>2.65</v>
      </c>
      <c r="E20" s="23">
        <v>0.5</v>
      </c>
      <c r="F20" s="24" t="s">
        <v>52</v>
      </c>
      <c r="G20" s="25"/>
    </row>
    <row r="21" spans="1:7" x14ac:dyDescent="0.35">
      <c r="A21" s="21" t="s">
        <v>72</v>
      </c>
      <c r="B21" s="22" t="s">
        <v>106</v>
      </c>
      <c r="C21" s="21" t="s">
        <v>107</v>
      </c>
      <c r="D21" s="23">
        <v>2.2999999999999998</v>
      </c>
      <c r="E21" s="23">
        <v>0.35</v>
      </c>
      <c r="F21" s="24" t="s">
        <v>52</v>
      </c>
      <c r="G21" s="25" t="s">
        <v>108</v>
      </c>
    </row>
    <row r="22" spans="1:7" x14ac:dyDescent="0.35">
      <c r="A22" s="21" t="s">
        <v>72</v>
      </c>
      <c r="B22" s="22" t="s">
        <v>109</v>
      </c>
      <c r="C22" s="21" t="s">
        <v>110</v>
      </c>
      <c r="D22" s="23">
        <v>2.4</v>
      </c>
      <c r="E22" s="23">
        <v>0.4</v>
      </c>
      <c r="F22" s="24" t="s">
        <v>52</v>
      </c>
      <c r="G22" s="25"/>
    </row>
    <row r="23" spans="1:7" x14ac:dyDescent="0.35">
      <c r="A23" s="21" t="s">
        <v>72</v>
      </c>
      <c r="B23" s="22" t="s">
        <v>111</v>
      </c>
      <c r="C23" s="21" t="s">
        <v>112</v>
      </c>
      <c r="D23" s="23">
        <v>2.35</v>
      </c>
      <c r="E23" s="23">
        <v>0.4</v>
      </c>
      <c r="F23" s="24" t="s">
        <v>52</v>
      </c>
      <c r="G23" s="25"/>
    </row>
    <row r="24" spans="1:7" x14ac:dyDescent="0.35">
      <c r="A24" s="21" t="s">
        <v>72</v>
      </c>
      <c r="B24" s="22" t="s">
        <v>113</v>
      </c>
      <c r="C24" s="21" t="s">
        <v>114</v>
      </c>
      <c r="D24" s="23">
        <v>2.2999999999999998</v>
      </c>
      <c r="E24" s="23">
        <v>0.45</v>
      </c>
      <c r="F24" s="24" t="s">
        <v>52</v>
      </c>
      <c r="G24" s="25" t="s">
        <v>115</v>
      </c>
    </row>
    <row r="25" spans="1:7" x14ac:dyDescent="0.35">
      <c r="A25" s="21" t="s">
        <v>72</v>
      </c>
      <c r="B25" s="22" t="s">
        <v>116</v>
      </c>
      <c r="C25" s="21" t="s">
        <v>117</v>
      </c>
      <c r="D25" s="23">
        <v>2.5</v>
      </c>
      <c r="E25" s="23">
        <v>0.45</v>
      </c>
      <c r="F25" s="24" t="s">
        <v>52</v>
      </c>
      <c r="G25" s="25"/>
    </row>
    <row r="26" spans="1:7" x14ac:dyDescent="0.35">
      <c r="A26" s="21" t="s">
        <v>72</v>
      </c>
      <c r="B26" s="22" t="s">
        <v>118</v>
      </c>
      <c r="C26" s="21" t="s">
        <v>119</v>
      </c>
      <c r="D26" s="23">
        <v>3.5</v>
      </c>
      <c r="E26" s="23">
        <v>0.6</v>
      </c>
      <c r="F26" s="24" t="s">
        <v>52</v>
      </c>
      <c r="G26" s="25" t="s">
        <v>120</v>
      </c>
    </row>
    <row r="27" spans="1:7" x14ac:dyDescent="0.35">
      <c r="A27" s="21" t="s">
        <v>72</v>
      </c>
      <c r="B27" s="22" t="s">
        <v>121</v>
      </c>
      <c r="C27" s="21" t="s">
        <v>122</v>
      </c>
      <c r="D27" s="23">
        <v>3.6</v>
      </c>
      <c r="E27" s="23">
        <v>0.65</v>
      </c>
      <c r="F27" s="24" t="s">
        <v>52</v>
      </c>
      <c r="G27" s="25"/>
    </row>
    <row r="28" spans="1:7" x14ac:dyDescent="0.35">
      <c r="A28" s="21" t="s">
        <v>72</v>
      </c>
      <c r="B28" s="22" t="s">
        <v>123</v>
      </c>
      <c r="C28" s="21" t="s">
        <v>124</v>
      </c>
      <c r="D28" s="23">
        <v>3.55</v>
      </c>
      <c r="E28" s="23">
        <v>0.65</v>
      </c>
      <c r="F28" s="24" t="s">
        <v>52</v>
      </c>
      <c r="G28" s="25"/>
    </row>
    <row r="29" spans="1:7" x14ac:dyDescent="0.35">
      <c r="A29" s="21" t="s">
        <v>72</v>
      </c>
      <c r="B29" s="22" t="s">
        <v>125</v>
      </c>
      <c r="C29" s="21" t="s">
        <v>126</v>
      </c>
      <c r="D29" s="23">
        <v>3.4</v>
      </c>
      <c r="E29" s="23">
        <v>0.55000000000000004</v>
      </c>
      <c r="F29" s="24" t="s">
        <v>52</v>
      </c>
      <c r="G29" s="25"/>
    </row>
    <row r="30" spans="1:7" x14ac:dyDescent="0.35">
      <c r="A30" s="21" t="s">
        <v>72</v>
      </c>
      <c r="B30" s="22" t="s">
        <v>127</v>
      </c>
      <c r="C30" s="21" t="s">
        <v>128</v>
      </c>
      <c r="D30" s="23">
        <v>3.45</v>
      </c>
      <c r="E30" s="23">
        <v>0.6</v>
      </c>
      <c r="F30" s="24" t="s">
        <v>52</v>
      </c>
      <c r="G30" s="25"/>
    </row>
    <row r="31" spans="1:7" x14ac:dyDescent="0.35">
      <c r="A31" s="21" t="s">
        <v>72</v>
      </c>
      <c r="B31" s="22" t="s">
        <v>129</v>
      </c>
      <c r="C31" s="21" t="s">
        <v>130</v>
      </c>
      <c r="D31" s="23">
        <v>3.5</v>
      </c>
      <c r="E31" s="23">
        <v>0.6</v>
      </c>
      <c r="F31" s="24" t="s">
        <v>52</v>
      </c>
      <c r="G31" s="25"/>
    </row>
    <row r="32" spans="1:7" x14ac:dyDescent="0.35">
      <c r="A32" s="21" t="s">
        <v>72</v>
      </c>
      <c r="B32" s="22" t="s">
        <v>131</v>
      </c>
      <c r="C32" s="21" t="s">
        <v>132</v>
      </c>
      <c r="D32" s="23">
        <v>2.8</v>
      </c>
      <c r="E32" s="23">
        <v>0.5</v>
      </c>
      <c r="F32" s="24" t="s">
        <v>52</v>
      </c>
      <c r="G32" s="25"/>
    </row>
    <row r="33" spans="1:7" x14ac:dyDescent="0.35">
      <c r="A33" s="21" t="s">
        <v>72</v>
      </c>
      <c r="B33" s="22" t="s">
        <v>133</v>
      </c>
      <c r="C33" s="21" t="s">
        <v>134</v>
      </c>
      <c r="D33" s="23">
        <v>2.9</v>
      </c>
      <c r="E33" s="23">
        <v>0.55000000000000004</v>
      </c>
      <c r="F33" s="24" t="s">
        <v>52</v>
      </c>
      <c r="G33" s="25"/>
    </row>
    <row r="34" spans="1:7" x14ac:dyDescent="0.35">
      <c r="A34" s="21" t="s">
        <v>72</v>
      </c>
      <c r="B34" s="22" t="s">
        <v>135</v>
      </c>
      <c r="C34" s="21" t="s">
        <v>136</v>
      </c>
      <c r="D34" s="23">
        <v>2.85</v>
      </c>
      <c r="E34" s="23">
        <v>0.55000000000000004</v>
      </c>
      <c r="F34" s="24" t="s">
        <v>52</v>
      </c>
      <c r="G34" s="25"/>
    </row>
    <row r="35" spans="1:7" x14ac:dyDescent="0.35">
      <c r="A35" s="21" t="s">
        <v>72</v>
      </c>
      <c r="B35" s="22" t="s">
        <v>137</v>
      </c>
      <c r="C35" s="21" t="s">
        <v>138</v>
      </c>
      <c r="D35" s="23">
        <v>2.75</v>
      </c>
      <c r="E35" s="23">
        <v>0.5</v>
      </c>
      <c r="F35" s="24" t="s">
        <v>52</v>
      </c>
      <c r="G35" s="25"/>
    </row>
    <row r="36" spans="1:7" x14ac:dyDescent="0.35">
      <c r="A36" s="21" t="s">
        <v>72</v>
      </c>
      <c r="B36" s="22" t="s">
        <v>139</v>
      </c>
      <c r="C36" s="21" t="s">
        <v>140</v>
      </c>
      <c r="D36" s="23">
        <v>2.8</v>
      </c>
      <c r="E36" s="23">
        <v>0.5</v>
      </c>
      <c r="F36" s="24" t="s">
        <v>52</v>
      </c>
      <c r="G36" s="25"/>
    </row>
    <row r="37" spans="1:7" x14ac:dyDescent="0.35">
      <c r="A37" s="21" t="s">
        <v>72</v>
      </c>
      <c r="B37" s="22" t="s">
        <v>141</v>
      </c>
      <c r="C37" s="21" t="s">
        <v>142</v>
      </c>
      <c r="D37" s="23">
        <v>2.85</v>
      </c>
      <c r="E37" s="23">
        <v>0.55000000000000004</v>
      </c>
      <c r="F37" s="24" t="s">
        <v>52</v>
      </c>
      <c r="G37" s="25"/>
    </row>
    <row r="38" spans="1:7" x14ac:dyDescent="0.35">
      <c r="A38" s="21" t="s">
        <v>72</v>
      </c>
      <c r="B38" s="22" t="s">
        <v>143</v>
      </c>
      <c r="C38" s="21" t="s">
        <v>144</v>
      </c>
      <c r="D38" s="23">
        <v>2.4</v>
      </c>
      <c r="E38" s="23">
        <v>0.4</v>
      </c>
      <c r="F38" s="24" t="s">
        <v>52</v>
      </c>
      <c r="G38" s="25"/>
    </row>
    <row r="39" spans="1:7" x14ac:dyDescent="0.35">
      <c r="A39" s="21" t="s">
        <v>72</v>
      </c>
      <c r="B39" s="22" t="s">
        <v>145</v>
      </c>
      <c r="C39" s="21" t="s">
        <v>146</v>
      </c>
      <c r="D39" s="23">
        <v>2.35</v>
      </c>
      <c r="E39" s="23">
        <v>0.4</v>
      </c>
      <c r="F39" s="24" t="s">
        <v>52</v>
      </c>
      <c r="G39" s="25"/>
    </row>
    <row r="40" spans="1:7" x14ac:dyDescent="0.35">
      <c r="A40" s="21" t="s">
        <v>72</v>
      </c>
      <c r="B40" s="22" t="s">
        <v>147</v>
      </c>
      <c r="C40" s="21" t="s">
        <v>148</v>
      </c>
      <c r="D40" s="23">
        <v>2.5</v>
      </c>
      <c r="E40" s="23">
        <v>0.35</v>
      </c>
      <c r="F40" s="24" t="s">
        <v>52</v>
      </c>
      <c r="G40" s="25"/>
    </row>
    <row r="41" spans="1:7" x14ac:dyDescent="0.35">
      <c r="A41" s="21" t="s">
        <v>72</v>
      </c>
      <c r="B41" s="22" t="s">
        <v>149</v>
      </c>
      <c r="C41" s="21" t="s">
        <v>150</v>
      </c>
      <c r="D41" s="23">
        <v>2.8</v>
      </c>
      <c r="E41" s="23">
        <v>0.5</v>
      </c>
      <c r="F41" s="24" t="s">
        <v>52</v>
      </c>
      <c r="G41" s="25"/>
    </row>
    <row r="42" spans="1:7" x14ac:dyDescent="0.35">
      <c r="A42" s="21" t="s">
        <v>72</v>
      </c>
      <c r="B42" s="22" t="s">
        <v>151</v>
      </c>
      <c r="C42" s="21" t="s">
        <v>152</v>
      </c>
      <c r="D42" s="23">
        <v>2.6</v>
      </c>
      <c r="E42" s="23">
        <v>0.45</v>
      </c>
      <c r="F42" s="24" t="s">
        <v>52</v>
      </c>
      <c r="G42" s="25"/>
    </row>
    <row r="43" spans="1:7" x14ac:dyDescent="0.35">
      <c r="A43" s="21" t="s">
        <v>72</v>
      </c>
      <c r="B43" s="22" t="s">
        <v>153</v>
      </c>
      <c r="C43" s="21" t="s">
        <v>154</v>
      </c>
      <c r="D43" s="23">
        <v>2.5499999999999998</v>
      </c>
      <c r="E43" s="23">
        <v>0.45</v>
      </c>
      <c r="F43" s="24" t="s">
        <v>52</v>
      </c>
      <c r="G43" s="25"/>
    </row>
    <row r="44" spans="1:7" x14ac:dyDescent="0.35">
      <c r="A44" s="21" t="s">
        <v>72</v>
      </c>
      <c r="B44" s="22" t="s">
        <v>155</v>
      </c>
      <c r="C44" s="21" t="s">
        <v>156</v>
      </c>
      <c r="D44" s="23">
        <v>2.7</v>
      </c>
      <c r="E44" s="23">
        <v>0.5</v>
      </c>
      <c r="F44" s="24" t="s">
        <v>52</v>
      </c>
      <c r="G44" s="25"/>
    </row>
    <row r="45" spans="1:7" x14ac:dyDescent="0.35">
      <c r="A45" s="21" t="s">
        <v>72</v>
      </c>
      <c r="B45" s="22" t="s">
        <v>157</v>
      </c>
      <c r="C45" s="21" t="s">
        <v>158</v>
      </c>
      <c r="D45" s="23">
        <v>2.4</v>
      </c>
      <c r="E45" s="23">
        <v>0.4</v>
      </c>
      <c r="F45" s="24" t="s">
        <v>52</v>
      </c>
      <c r="G45" s="25"/>
    </row>
    <row r="46" spans="1:7" x14ac:dyDescent="0.35">
      <c r="A46" s="21" t="s">
        <v>72</v>
      </c>
      <c r="B46" s="22" t="s">
        <v>159</v>
      </c>
      <c r="C46" s="21" t="s">
        <v>160</v>
      </c>
      <c r="D46" s="23">
        <v>2.35</v>
      </c>
      <c r="E46" s="23">
        <v>0.4</v>
      </c>
      <c r="F46" s="24" t="s">
        <v>52</v>
      </c>
      <c r="G46" s="25"/>
    </row>
    <row r="47" spans="1:7" x14ac:dyDescent="0.35">
      <c r="A47" s="21" t="s">
        <v>72</v>
      </c>
      <c r="B47" s="22" t="s">
        <v>161</v>
      </c>
      <c r="C47" s="21" t="s">
        <v>162</v>
      </c>
      <c r="D47" s="23">
        <v>2.4500000000000002</v>
      </c>
      <c r="E47" s="23">
        <v>0.45</v>
      </c>
      <c r="F47" s="24" t="s">
        <v>52</v>
      </c>
      <c r="G47" s="25"/>
    </row>
    <row r="48" spans="1:7" x14ac:dyDescent="0.35">
      <c r="A48" s="21" t="s">
        <v>72</v>
      </c>
      <c r="B48" s="22" t="s">
        <v>163</v>
      </c>
      <c r="C48" s="21" t="s">
        <v>164</v>
      </c>
      <c r="D48" s="23">
        <v>2.5</v>
      </c>
      <c r="E48" s="23">
        <v>0.45</v>
      </c>
      <c r="F48" s="24" t="s">
        <v>52</v>
      </c>
      <c r="G48" s="25"/>
    </row>
    <row r="49" spans="1:7" x14ac:dyDescent="0.35">
      <c r="A49" s="21" t="s">
        <v>72</v>
      </c>
      <c r="B49" s="22" t="s">
        <v>165</v>
      </c>
      <c r="C49" s="21" t="s">
        <v>166</v>
      </c>
      <c r="D49" s="23">
        <v>2.65</v>
      </c>
      <c r="E49" s="23">
        <v>0.55000000000000004</v>
      </c>
      <c r="F49" s="24" t="s">
        <v>52</v>
      </c>
      <c r="G49" s="25"/>
    </row>
    <row r="50" spans="1:7" x14ac:dyDescent="0.35">
      <c r="A50" s="21" t="s">
        <v>72</v>
      </c>
      <c r="B50" s="22" t="s">
        <v>167</v>
      </c>
      <c r="C50" s="21" t="s">
        <v>168</v>
      </c>
      <c r="D50" s="23">
        <v>2.5</v>
      </c>
      <c r="E50" s="23">
        <v>0.45</v>
      </c>
      <c r="F50" s="24" t="s">
        <v>52</v>
      </c>
      <c r="G50" s="25" t="s">
        <v>169</v>
      </c>
    </row>
    <row r="51" spans="1:7" x14ac:dyDescent="0.35">
      <c r="A51" s="21" t="s">
        <v>170</v>
      </c>
      <c r="B51" s="22" t="s">
        <v>171</v>
      </c>
      <c r="C51" s="21" t="s">
        <v>172</v>
      </c>
      <c r="D51" s="23">
        <v>5.5</v>
      </c>
      <c r="E51" s="23">
        <v>6.2</v>
      </c>
      <c r="F51" s="24" t="s">
        <v>52</v>
      </c>
      <c r="G51" s="25" t="s">
        <v>173</v>
      </c>
    </row>
    <row r="52" spans="1:7" x14ac:dyDescent="0.35">
      <c r="A52" s="21" t="s">
        <v>170</v>
      </c>
      <c r="B52" s="22" t="s">
        <v>174</v>
      </c>
      <c r="C52" s="21" t="s">
        <v>175</v>
      </c>
      <c r="D52" s="23">
        <v>6</v>
      </c>
      <c r="E52" s="23">
        <v>6.5</v>
      </c>
      <c r="F52" s="24" t="s">
        <v>52</v>
      </c>
      <c r="G52" s="25"/>
    </row>
    <row r="53" spans="1:7" x14ac:dyDescent="0.35">
      <c r="A53" s="21" t="s">
        <v>170</v>
      </c>
      <c r="B53" s="22" t="s">
        <v>176</v>
      </c>
      <c r="C53" s="21" t="s">
        <v>177</v>
      </c>
      <c r="D53" s="23">
        <v>6.8</v>
      </c>
      <c r="E53" s="23">
        <v>6.5</v>
      </c>
      <c r="F53" s="24" t="s">
        <v>52</v>
      </c>
      <c r="G53" s="25" t="s">
        <v>178</v>
      </c>
    </row>
    <row r="54" spans="1:7" x14ac:dyDescent="0.35">
      <c r="A54" s="21" t="s">
        <v>170</v>
      </c>
      <c r="B54" s="22" t="s">
        <v>179</v>
      </c>
      <c r="C54" s="21" t="s">
        <v>180</v>
      </c>
      <c r="D54" s="23">
        <v>6.5</v>
      </c>
      <c r="E54" s="23">
        <v>6.4</v>
      </c>
      <c r="F54" s="24" t="s">
        <v>52</v>
      </c>
      <c r="G54" s="25"/>
    </row>
    <row r="55" spans="1:7" x14ac:dyDescent="0.35">
      <c r="A55" s="21" t="s">
        <v>170</v>
      </c>
      <c r="B55" s="22" t="s">
        <v>181</v>
      </c>
      <c r="C55" s="21" t="s">
        <v>182</v>
      </c>
      <c r="D55" s="23">
        <v>6.6</v>
      </c>
      <c r="E55" s="23">
        <v>6.4</v>
      </c>
      <c r="F55" s="24" t="s">
        <v>52</v>
      </c>
      <c r="G55" s="25"/>
    </row>
    <row r="56" spans="1:7" x14ac:dyDescent="0.35">
      <c r="A56" s="21" t="s">
        <v>170</v>
      </c>
      <c r="B56" s="22" t="s">
        <v>183</v>
      </c>
      <c r="C56" s="21" t="s">
        <v>184</v>
      </c>
      <c r="D56" s="23">
        <v>7</v>
      </c>
      <c r="E56" s="23">
        <v>6.6</v>
      </c>
      <c r="F56" s="24" t="s">
        <v>52</v>
      </c>
      <c r="G56" s="25"/>
    </row>
    <row r="57" spans="1:7" x14ac:dyDescent="0.35">
      <c r="A57" s="21" t="s">
        <v>170</v>
      </c>
      <c r="B57" s="22" t="s">
        <v>185</v>
      </c>
      <c r="C57" s="21" t="s">
        <v>186</v>
      </c>
      <c r="D57" s="23">
        <v>6.9</v>
      </c>
      <c r="E57" s="23">
        <v>6.5</v>
      </c>
      <c r="F57" s="24" t="s">
        <v>52</v>
      </c>
      <c r="G57" s="25"/>
    </row>
    <row r="58" spans="1:7" x14ac:dyDescent="0.35">
      <c r="A58" s="21" t="s">
        <v>170</v>
      </c>
      <c r="B58" s="22" t="s">
        <v>187</v>
      </c>
      <c r="C58" s="21" t="s">
        <v>188</v>
      </c>
      <c r="D58" s="23">
        <v>7</v>
      </c>
      <c r="E58" s="23">
        <v>6.6</v>
      </c>
      <c r="F58" s="24" t="s">
        <v>52</v>
      </c>
      <c r="G58" s="25"/>
    </row>
    <row r="59" spans="1:7" x14ac:dyDescent="0.35">
      <c r="A59" s="21" t="s">
        <v>170</v>
      </c>
      <c r="B59" s="22" t="s">
        <v>189</v>
      </c>
      <c r="C59" s="21" t="s">
        <v>190</v>
      </c>
      <c r="D59" s="23">
        <v>7.5</v>
      </c>
      <c r="E59" s="23">
        <v>6.8</v>
      </c>
      <c r="F59" s="24" t="s">
        <v>52</v>
      </c>
      <c r="G59" s="25"/>
    </row>
    <row r="60" spans="1:7" x14ac:dyDescent="0.35">
      <c r="A60" s="21" t="s">
        <v>170</v>
      </c>
      <c r="B60" s="22" t="s">
        <v>191</v>
      </c>
      <c r="C60" s="21" t="s">
        <v>192</v>
      </c>
      <c r="D60" s="23">
        <v>7.2</v>
      </c>
      <c r="E60" s="23">
        <v>6.6</v>
      </c>
      <c r="F60" s="24" t="s">
        <v>52</v>
      </c>
      <c r="G60" s="25"/>
    </row>
    <row r="61" spans="1:7" x14ac:dyDescent="0.35">
      <c r="A61" s="21" t="s">
        <v>170</v>
      </c>
      <c r="B61" s="22" t="s">
        <v>193</v>
      </c>
      <c r="C61" s="21" t="s">
        <v>194</v>
      </c>
      <c r="D61" s="23">
        <v>7</v>
      </c>
      <c r="E61" s="23">
        <v>6.5</v>
      </c>
      <c r="F61" s="24" t="s">
        <v>52</v>
      </c>
      <c r="G61" s="25"/>
    </row>
    <row r="62" spans="1:7" x14ac:dyDescent="0.35">
      <c r="A62" s="21" t="s">
        <v>170</v>
      </c>
      <c r="B62" s="22" t="s">
        <v>195</v>
      </c>
      <c r="C62" s="21" t="s">
        <v>196</v>
      </c>
      <c r="D62" s="23">
        <v>7.1</v>
      </c>
      <c r="E62" s="23">
        <v>6.6</v>
      </c>
      <c r="F62" s="24" t="s">
        <v>52</v>
      </c>
      <c r="G62" s="25"/>
    </row>
    <row r="63" spans="1:7" x14ac:dyDescent="0.35">
      <c r="A63" s="21" t="s">
        <v>170</v>
      </c>
      <c r="B63" s="22" t="s">
        <v>197</v>
      </c>
      <c r="C63" s="21" t="s">
        <v>198</v>
      </c>
      <c r="D63" s="23">
        <v>6.8</v>
      </c>
      <c r="E63" s="23">
        <v>6.5</v>
      </c>
      <c r="F63" s="24" t="s">
        <v>52</v>
      </c>
      <c r="G63" s="25"/>
    </row>
    <row r="64" spans="1:7" ht="45" customHeight="1" x14ac:dyDescent="0.35">
      <c r="A64" s="21" t="s">
        <v>170</v>
      </c>
      <c r="B64" s="22" t="s">
        <v>199</v>
      </c>
      <c r="C64" s="21" t="s">
        <v>200</v>
      </c>
      <c r="D64" s="23">
        <v>7</v>
      </c>
      <c r="E64" s="23">
        <v>6.5</v>
      </c>
      <c r="F64" s="24" t="s">
        <v>52</v>
      </c>
      <c r="G64" s="25" t="s">
        <v>169</v>
      </c>
    </row>
    <row r="65" spans="1:7" x14ac:dyDescent="0.35">
      <c r="A65" s="21" t="s">
        <v>201</v>
      </c>
      <c r="B65" s="22" t="s">
        <v>202</v>
      </c>
      <c r="C65" s="21" t="s">
        <v>201</v>
      </c>
      <c r="D65" s="23">
        <v>8.8000000000000007</v>
      </c>
      <c r="E65" s="23">
        <v>2.5</v>
      </c>
      <c r="F65" s="24" t="s">
        <v>52</v>
      </c>
      <c r="G65" s="25" t="s">
        <v>203</v>
      </c>
    </row>
    <row r="67" spans="1:7" x14ac:dyDescent="0.35">
      <c r="A67" s="27" t="s">
        <v>204</v>
      </c>
      <c r="B67" s="27"/>
      <c r="C67" s="27"/>
      <c r="D67" s="27"/>
      <c r="E67" s="27"/>
      <c r="F67" s="27"/>
      <c r="G67" s="27"/>
    </row>
    <row r="68" spans="1:7" x14ac:dyDescent="0.35">
      <c r="A68" s="27" t="s">
        <v>205</v>
      </c>
      <c r="B68" s="27"/>
      <c r="C68" s="27"/>
      <c r="D68" s="27"/>
      <c r="E68" s="27"/>
      <c r="F68" s="27"/>
      <c r="G68" s="27"/>
    </row>
  </sheetData>
  <autoFilter ref="A1:G62" xr:uid="{00000000-0009-0000-0000-000002000000}"/>
  <mergeCells count="2">
    <mergeCell ref="A67:G67"/>
    <mergeCell ref="A68:G6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User Guide</vt:lpstr>
      <vt:lpstr>Calculator</vt:lpstr>
      <vt:lpstr>Ref_Defaults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Steven Donegan</cp:lastModifiedBy>
  <dcterms:created xsi:type="dcterms:W3CDTF">2025-12-08T10:02:14Z</dcterms:created>
  <dcterms:modified xsi:type="dcterms:W3CDTF">2026-02-18T11:39:05Z</dcterms:modified>
</cp:coreProperties>
</file>